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人才笔试名单" sheetId="1" r:id="rId1"/>
  </sheets>
  <definedNames>
    <definedName name="_xlnm._FilterDatabase" localSheetId="0" hidden="1">人才笔试名单!$A$3:$F$355</definedName>
    <definedName name="_xlnm.Print_Titles" localSheetId="0">人才笔试名单!$3:$3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<sst xmlns="http://schemas.openxmlformats.org/spreadsheetml/2006/main" count="1064" uniqueCount="385">
  <si>
    <t>附件：</t>
  </si>
  <si>
    <t>宣恩县事业单位2025年第一次引进高层次、紧缺急需人才笔试人员名单</t>
  </si>
  <si>
    <t>序号</t>
  </si>
  <si>
    <t>岗位代码</t>
  </si>
  <si>
    <t>岗位名称</t>
  </si>
  <si>
    <t>招聘单位</t>
  </si>
  <si>
    <t>姓名</t>
  </si>
  <si>
    <t>报名号后十位</t>
  </si>
  <si>
    <t>项目资金管理岗</t>
  </si>
  <si>
    <t>宣恩县铁路建设服务中心</t>
  </si>
  <si>
    <t>3370952444</t>
  </si>
  <si>
    <t>5105352656</t>
  </si>
  <si>
    <t>5153552671</t>
  </si>
  <si>
    <t>0193753314</t>
  </si>
  <si>
    <t>3535553665</t>
  </si>
  <si>
    <t>0205453914</t>
  </si>
  <si>
    <t>2061554107</t>
  </si>
  <si>
    <t>9255253810</t>
  </si>
  <si>
    <t>9342853236</t>
  </si>
  <si>
    <t>2034354101</t>
  </si>
  <si>
    <t>3021355163</t>
  </si>
  <si>
    <t>4262256351</t>
  </si>
  <si>
    <t>5183258494</t>
  </si>
  <si>
    <t>6223858599</t>
  </si>
  <si>
    <t>5255654414</t>
  </si>
  <si>
    <t>9203560961</t>
  </si>
  <si>
    <t>1543062058</t>
  </si>
  <si>
    <t>0413864328</t>
  </si>
  <si>
    <t>4585662869</t>
  </si>
  <si>
    <t>6001779094</t>
  </si>
  <si>
    <t>8191279637</t>
  </si>
  <si>
    <t>1430298845</t>
  </si>
  <si>
    <t>5070599653</t>
  </si>
  <si>
    <t>0093810184</t>
  </si>
  <si>
    <t>3511310223</t>
  </si>
  <si>
    <t>6524110313</t>
  </si>
  <si>
    <t>2383710375</t>
  </si>
  <si>
    <t>6222479199</t>
  </si>
  <si>
    <t>3235410545</t>
  </si>
  <si>
    <t>6151310609</t>
  </si>
  <si>
    <t>6363610620</t>
  </si>
  <si>
    <t>系统运维岗</t>
  </si>
  <si>
    <t>宣恩县公共就业和人才服务中心</t>
  </si>
  <si>
    <t>5364652726</t>
  </si>
  <si>
    <t>7053552965</t>
  </si>
  <si>
    <t>1155353425</t>
  </si>
  <si>
    <t>8365153758</t>
  </si>
  <si>
    <t>2333152334</t>
  </si>
  <si>
    <t>0371657481</t>
  </si>
  <si>
    <t>7420458723</t>
  </si>
  <si>
    <t>2434059583</t>
  </si>
  <si>
    <t>5384559817</t>
  </si>
  <si>
    <t>9164560158</t>
  </si>
  <si>
    <t>2530360518</t>
  </si>
  <si>
    <t>2261264751</t>
  </si>
  <si>
    <t>5525175647</t>
  </si>
  <si>
    <t>0260876383</t>
  </si>
  <si>
    <t>0330880062</t>
  </si>
  <si>
    <t>9283553811</t>
  </si>
  <si>
    <t>7133088905</t>
  </si>
  <si>
    <t>8371989132</t>
  </si>
  <si>
    <t>0264110187</t>
  </si>
  <si>
    <t>6013910302</t>
  </si>
  <si>
    <t>8440810398</t>
  </si>
  <si>
    <t>0540410449</t>
  </si>
  <si>
    <t>法律服务岗</t>
  </si>
  <si>
    <t>宣恩县劳动权益维护中心</t>
  </si>
  <si>
    <t>1334252195</t>
  </si>
  <si>
    <t>6561152942</t>
  </si>
  <si>
    <t>8475953169</t>
  </si>
  <si>
    <t>9082253791</t>
  </si>
  <si>
    <t>4245454273</t>
  </si>
  <si>
    <t>6322654563</t>
  </si>
  <si>
    <t>6390854581</t>
  </si>
  <si>
    <t>1363055023</t>
  </si>
  <si>
    <t>1523755055</t>
  </si>
  <si>
    <t>1325358208</t>
  </si>
  <si>
    <t>7190658680</t>
  </si>
  <si>
    <t>9145158849</t>
  </si>
  <si>
    <t>1130358182</t>
  </si>
  <si>
    <t>4334662735</t>
  </si>
  <si>
    <t>5335563049</t>
  </si>
  <si>
    <t>5415463100</t>
  </si>
  <si>
    <t>0073064183</t>
  </si>
  <si>
    <t>2433669156</t>
  </si>
  <si>
    <t>9491676255</t>
  </si>
  <si>
    <t>2543078322</t>
  </si>
  <si>
    <t>0535880150</t>
  </si>
  <si>
    <t>3214980653</t>
  </si>
  <si>
    <t>7205975916</t>
  </si>
  <si>
    <t>8240389094</t>
  </si>
  <si>
    <t>2085069066</t>
  </si>
  <si>
    <t>4383010136</t>
  </si>
  <si>
    <t>9440710179</t>
  </si>
  <si>
    <t>0081010243</t>
  </si>
  <si>
    <t>劳动保障法律法规宣传岗</t>
  </si>
  <si>
    <t>0141651849</t>
  </si>
  <si>
    <t>1050552088</t>
  </si>
  <si>
    <t>1194052143</t>
  </si>
  <si>
    <t>1445952224</t>
  </si>
  <si>
    <t>2060652284</t>
  </si>
  <si>
    <t>2080852288</t>
  </si>
  <si>
    <t>4311252546</t>
  </si>
  <si>
    <t>5105552657</t>
  </si>
  <si>
    <t>9244453222</t>
  </si>
  <si>
    <t>1170653427</t>
  </si>
  <si>
    <t>1470653472</t>
  </si>
  <si>
    <t>1554953493</t>
  </si>
  <si>
    <t>2105053525</t>
  </si>
  <si>
    <t>3253153635</t>
  </si>
  <si>
    <t>0232453681</t>
  </si>
  <si>
    <t>6570652945</t>
  </si>
  <si>
    <t>4385454297</t>
  </si>
  <si>
    <t>6095854510</t>
  </si>
  <si>
    <t>6321454562</t>
  </si>
  <si>
    <t>7021454629</t>
  </si>
  <si>
    <t>0390454908</t>
  </si>
  <si>
    <t>1120152114</t>
  </si>
  <si>
    <t>1203457587</t>
  </si>
  <si>
    <t>2573457807</t>
  </si>
  <si>
    <t>8011860051</t>
  </si>
  <si>
    <t>2035257678</t>
  </si>
  <si>
    <t>1061461778</t>
  </si>
  <si>
    <t>2332662244</t>
  </si>
  <si>
    <t>5053762903</t>
  </si>
  <si>
    <t>5114162935</t>
  </si>
  <si>
    <t>1441876603</t>
  </si>
  <si>
    <t>5363278971</t>
  </si>
  <si>
    <t>4465778731</t>
  </si>
  <si>
    <t>1212080258</t>
  </si>
  <si>
    <t>8325980889</t>
  </si>
  <si>
    <t>3045155167</t>
  </si>
  <si>
    <t>1100787743</t>
  </si>
  <si>
    <t>3135199232</t>
  </si>
  <si>
    <t>5473979028</t>
  </si>
  <si>
    <t>1422276592</t>
  </si>
  <si>
    <t>2320510214</t>
  </si>
  <si>
    <t>6514879315</t>
  </si>
  <si>
    <t>4380210288</t>
  </si>
  <si>
    <t>6485910312</t>
  </si>
  <si>
    <t>9163910335</t>
  </si>
  <si>
    <t>9265210336</t>
  </si>
  <si>
    <t>1324310361</t>
  </si>
  <si>
    <t>0403310441</t>
  </si>
  <si>
    <t>0514210448</t>
  </si>
  <si>
    <t>2485710535</t>
  </si>
  <si>
    <t>5521510600</t>
  </si>
  <si>
    <t>5400210594</t>
  </si>
  <si>
    <t>自然资源规划岗</t>
  </si>
  <si>
    <t>宣恩县自然资源收购储备交易中心</t>
  </si>
  <si>
    <t>0084251817</t>
  </si>
  <si>
    <t>0320151939</t>
  </si>
  <si>
    <t>3445552453</t>
  </si>
  <si>
    <t>6010452793</t>
  </si>
  <si>
    <t>9194853215</t>
  </si>
  <si>
    <t>1003353989</t>
  </si>
  <si>
    <t>4410454304</t>
  </si>
  <si>
    <t>5450554458</t>
  </si>
  <si>
    <t>7182454662</t>
  </si>
  <si>
    <t>9524254843</t>
  </si>
  <si>
    <t>2102755086</t>
  </si>
  <si>
    <t>9484455523</t>
  </si>
  <si>
    <t>4274656357</t>
  </si>
  <si>
    <t>6341856913</t>
  </si>
  <si>
    <t>0491057513</t>
  </si>
  <si>
    <t>9481961183</t>
  </si>
  <si>
    <t>7143354651</t>
  </si>
  <si>
    <t>1020864434</t>
  </si>
  <si>
    <t>0530865036</t>
  </si>
  <si>
    <t>6325454565</t>
  </si>
  <si>
    <t>2512380574</t>
  </si>
  <si>
    <t>1273487812</t>
  </si>
  <si>
    <t>5381010144</t>
  </si>
  <si>
    <t>6593310315</t>
  </si>
  <si>
    <t>0534110352</t>
  </si>
  <si>
    <t>0204410388</t>
  </si>
  <si>
    <t>1341610471</t>
  </si>
  <si>
    <t>5303010589</t>
  </si>
  <si>
    <t>污水处理技术服务岗</t>
  </si>
  <si>
    <t>宣恩县城乡污水处理服务中心</t>
  </si>
  <si>
    <t>1273352174</t>
  </si>
  <si>
    <t>1550952256</t>
  </si>
  <si>
    <t>4141552515</t>
  </si>
  <si>
    <t>1405452218</t>
  </si>
  <si>
    <t>4064554246</t>
  </si>
  <si>
    <t>1443055042</t>
  </si>
  <si>
    <t>4082758391</t>
  </si>
  <si>
    <t>3020260535</t>
  </si>
  <si>
    <t>9265664036</t>
  </si>
  <si>
    <t>9584064153</t>
  </si>
  <si>
    <t>9192379812</t>
  </si>
  <si>
    <t>4424688372</t>
  </si>
  <si>
    <t>5123710295</t>
  </si>
  <si>
    <t>9081310404</t>
  </si>
  <si>
    <t>3382510548</t>
  </si>
  <si>
    <t>4091710559</t>
  </si>
  <si>
    <t>水利业务岗</t>
  </si>
  <si>
    <t>宣恩县水利事务服务中心</t>
  </si>
  <si>
    <t>0530152039</t>
  </si>
  <si>
    <t>2402352346</t>
  </si>
  <si>
    <t>2475352361</t>
  </si>
  <si>
    <t>4321352548</t>
  </si>
  <si>
    <t>8360653147</t>
  </si>
  <si>
    <t>3551152477</t>
  </si>
  <si>
    <t>0170453908</t>
  </si>
  <si>
    <t>2084452289</t>
  </si>
  <si>
    <t>1031858992</t>
  </si>
  <si>
    <t>3084260548</t>
  </si>
  <si>
    <t>1125161820</t>
  </si>
  <si>
    <t>8214158779</t>
  </si>
  <si>
    <t>3183680648</t>
  </si>
  <si>
    <t>7074810157</t>
  </si>
  <si>
    <t>农机安全技术指导岗</t>
  </si>
  <si>
    <t>宣恩县农机安全监理站</t>
  </si>
  <si>
    <t>8425653161</t>
  </si>
  <si>
    <t>宣恩县大数据中心</t>
  </si>
  <si>
    <t>0501852023</t>
  </si>
  <si>
    <t>5293352703</t>
  </si>
  <si>
    <t>8055053104</t>
  </si>
  <si>
    <t>3310756195</t>
  </si>
  <si>
    <t>1362457620</t>
  </si>
  <si>
    <t>5255475546</t>
  </si>
  <si>
    <t>6142975734</t>
  </si>
  <si>
    <t>2385262264</t>
  </si>
  <si>
    <t>0045976914</t>
  </si>
  <si>
    <t>4042378579</t>
  </si>
  <si>
    <t>2235764745</t>
  </si>
  <si>
    <t>4363810136</t>
  </si>
  <si>
    <t>0551210194</t>
  </si>
  <si>
    <t>5301910297</t>
  </si>
  <si>
    <t>9255110336</t>
  </si>
  <si>
    <t>2351210266</t>
  </si>
  <si>
    <t>1284164548</t>
  </si>
  <si>
    <t>5301210589</t>
  </si>
  <si>
    <t>心理健康教育教师</t>
  </si>
  <si>
    <t>宣恩县第一中学</t>
  </si>
  <si>
    <t>1164952135</t>
  </si>
  <si>
    <t>2183952305</t>
  </si>
  <si>
    <t>1331852194</t>
  </si>
  <si>
    <t>4535952606</t>
  </si>
  <si>
    <t>5023052636</t>
  </si>
  <si>
    <t>6105352825</t>
  </si>
  <si>
    <t>9455853253</t>
  </si>
  <si>
    <t>1481153474</t>
  </si>
  <si>
    <t>1542053488</t>
  </si>
  <si>
    <t>1085754008</t>
  </si>
  <si>
    <t>7313754685</t>
  </si>
  <si>
    <t>1350755019</t>
  </si>
  <si>
    <t>1252455854</t>
  </si>
  <si>
    <t>4174258404</t>
  </si>
  <si>
    <t>0411161594</t>
  </si>
  <si>
    <t>3182862432</t>
  </si>
  <si>
    <t>1164264507</t>
  </si>
  <si>
    <t>1454076607</t>
  </si>
  <si>
    <t>8051979596</t>
  </si>
  <si>
    <t>1194980249</t>
  </si>
  <si>
    <t>3333899297</t>
  </si>
  <si>
    <t>6423810311</t>
  </si>
  <si>
    <t>6582210314</t>
  </si>
  <si>
    <t>0314080051</t>
  </si>
  <si>
    <t>0352104021</t>
  </si>
  <si>
    <t>4171710562</t>
  </si>
  <si>
    <t>4532710574</t>
  </si>
  <si>
    <t>高中语文教师</t>
  </si>
  <si>
    <t>0110551830</t>
  </si>
  <si>
    <t>3115552408</t>
  </si>
  <si>
    <t>5382052732</t>
  </si>
  <si>
    <t>5275552700</t>
  </si>
  <si>
    <t>8433153162</t>
  </si>
  <si>
    <t>9275753229</t>
  </si>
  <si>
    <t>3440953654</t>
  </si>
  <si>
    <t>8570853771</t>
  </si>
  <si>
    <t>9124353795</t>
  </si>
  <si>
    <t>2371855125</t>
  </si>
  <si>
    <t>3351455205</t>
  </si>
  <si>
    <t>0071355223</t>
  </si>
  <si>
    <t>0261455649</t>
  </si>
  <si>
    <t>4100256298</t>
  </si>
  <si>
    <t>9272555460</t>
  </si>
  <si>
    <t>1485460419</t>
  </si>
  <si>
    <t>2161462153</t>
  </si>
  <si>
    <t>6111063247</t>
  </si>
  <si>
    <t>1431964593</t>
  </si>
  <si>
    <t>0291265596</t>
  </si>
  <si>
    <t>5060878826</t>
  </si>
  <si>
    <t>1082080206</t>
  </si>
  <si>
    <t>2395180530</t>
  </si>
  <si>
    <t>2502780570</t>
  </si>
  <si>
    <t>2335188021</t>
  </si>
  <si>
    <t>5222788516</t>
  </si>
  <si>
    <t>0155480741</t>
  </si>
  <si>
    <t>8361710171</t>
  </si>
  <si>
    <t>0063710183</t>
  </si>
  <si>
    <t>3435610223</t>
  </si>
  <si>
    <t>3191010274</t>
  </si>
  <si>
    <t>5430375605</t>
  </si>
  <si>
    <t>8422910330</t>
  </si>
  <si>
    <t>3311210383</t>
  </si>
  <si>
    <t>1135310461</t>
  </si>
  <si>
    <t>3210410544</t>
  </si>
  <si>
    <t>3374410548</t>
  </si>
  <si>
    <t>中职植物栽培技术教师</t>
  </si>
  <si>
    <t>宣恩县中等职业技术学校</t>
  </si>
  <si>
    <t>0042351803</t>
  </si>
  <si>
    <t>0260051908</t>
  </si>
  <si>
    <t>0501052022</t>
  </si>
  <si>
    <t>1125052117</t>
  </si>
  <si>
    <t>2293452330</t>
  </si>
  <si>
    <t>3511052468</t>
  </si>
  <si>
    <t>0250151902</t>
  </si>
  <si>
    <t>4474152588</t>
  </si>
  <si>
    <t>6264952868</t>
  </si>
  <si>
    <t>0154653307</t>
  </si>
  <si>
    <t>2330653565</t>
  </si>
  <si>
    <t>1040454000</t>
  </si>
  <si>
    <t>1581554096</t>
  </si>
  <si>
    <t>1515255054</t>
  </si>
  <si>
    <t>5144756636</t>
  </si>
  <si>
    <t>2585560530</t>
  </si>
  <si>
    <t>2170862161</t>
  </si>
  <si>
    <t>3491162550</t>
  </si>
  <si>
    <t>5003162882</t>
  </si>
  <si>
    <t>1083264466</t>
  </si>
  <si>
    <t>4411969450</t>
  </si>
  <si>
    <t>9042777166</t>
  </si>
  <si>
    <t>9012579761</t>
  </si>
  <si>
    <t>0245880031</t>
  </si>
  <si>
    <t>0190487442</t>
  </si>
  <si>
    <t>1422298841</t>
  </si>
  <si>
    <t>0510810249</t>
  </si>
  <si>
    <t>2044810261</t>
  </si>
  <si>
    <t>2081410369</t>
  </si>
  <si>
    <t>3022710380</t>
  </si>
  <si>
    <t>0594510353</t>
  </si>
  <si>
    <t>医疗急救业务岗</t>
  </si>
  <si>
    <t>宣恩县急救中心</t>
  </si>
  <si>
    <t>2362552337</t>
  </si>
  <si>
    <t>2290153554</t>
  </si>
  <si>
    <t>9323954818</t>
  </si>
  <si>
    <t>6000956777</t>
  </si>
  <si>
    <t>0005057388</t>
  </si>
  <si>
    <t>2111664706</t>
  </si>
  <si>
    <t>1363290259</t>
  </si>
  <si>
    <t>6021099900</t>
  </si>
  <si>
    <t>3285210081</t>
  </si>
  <si>
    <t>6240510151</t>
  </si>
  <si>
    <t>3141910382</t>
  </si>
  <si>
    <t>2413710376</t>
  </si>
  <si>
    <t>1593510519</t>
  </si>
  <si>
    <t>中医药产业发展指导岗</t>
  </si>
  <si>
    <t>宣恩县中医药产业发展中心</t>
  </si>
  <si>
    <t>2052052283</t>
  </si>
  <si>
    <t>9372853241</t>
  </si>
  <si>
    <t>3252554198</t>
  </si>
  <si>
    <t>3433454219</t>
  </si>
  <si>
    <t>5524554475</t>
  </si>
  <si>
    <t>3340455264</t>
  </si>
  <si>
    <t>8120757216</t>
  </si>
  <si>
    <t>5590858559</t>
  </si>
  <si>
    <t>3500352459</t>
  </si>
  <si>
    <t>8530558822</t>
  </si>
  <si>
    <t>3505859224</t>
  </si>
  <si>
    <t>3000054172</t>
  </si>
  <si>
    <t>4504259746</t>
  </si>
  <si>
    <t>6141659865</t>
  </si>
  <si>
    <t>0450160631</t>
  </si>
  <si>
    <t>8504060763</t>
  </si>
  <si>
    <t>2095864703</t>
  </si>
  <si>
    <t>1515464623</t>
  </si>
  <si>
    <t>0530065034</t>
  </si>
  <si>
    <t>2522269177</t>
  </si>
  <si>
    <t>4494562826</t>
  </si>
  <si>
    <t>7122175883</t>
  </si>
  <si>
    <t>8373476107</t>
  </si>
  <si>
    <t>7171179436</t>
  </si>
  <si>
    <t>1061680195</t>
  </si>
  <si>
    <t>0390589598</t>
  </si>
  <si>
    <t>1451958226</t>
  </si>
  <si>
    <t>9125910235</t>
  </si>
  <si>
    <t>6042310148</t>
  </si>
  <si>
    <t>0130102812</t>
  </si>
  <si>
    <t>1211104056</t>
  </si>
  <si>
    <t>3485710552</t>
  </si>
  <si>
    <t>5160610583</t>
  </si>
  <si>
    <t>6473110624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</si>
</sst>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name val="等线"/>
      <charset val="134"/>
      <scheme val="minor"/>
    </font>
    <font>
      <b/>
      <sz val="14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5"/>
  <sheetViews>
    <sheetView tabSelected="1" workbookViewId="0">
      <selection activeCell="F10" sqref="F10"/>
    </sheetView>
  </sheetViews>
  <sheetFormatPr defaultColWidth="9" defaultRowHeight="14.25" outlineLevelCol="5"/>
  <cols>
    <col min="1" max="1" width="7.59166666666667" style="3" customWidth="1"/>
    <col min="2" max="2" width="16.2" style="3" customWidth="1"/>
    <col min="3" max="3" width="23" style="3" customWidth="1"/>
    <col min="4" max="4" width="25.75" style="3" customWidth="1"/>
    <col min="5" max="5" width="16.25" style="3" customWidth="1"/>
    <col min="6" max="6" width="12.625" style="3" customWidth="1"/>
    <col min="7" max="16384" width="9" style="3"/>
  </cols>
  <sheetData>
    <row r="1" spans="1:1">
      <c r="A1" s="4" t="s">
        <v>0</v>
      </c>
    </row>
    <row r="2" s="1" customFormat="1" ht="36" customHeight="1" spans="1:6">
      <c r="A2" s="5" t="s">
        <v>1</v>
      </c>
      <c r="B2" s="5"/>
      <c r="C2" s="5"/>
      <c r="D2" s="5"/>
      <c r="E2" s="5"/>
      <c r="F2" s="5"/>
    </row>
    <row r="3" s="2" customFormat="1" ht="18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1" customFormat="1" ht="18" customHeight="1" spans="1:6">
      <c r="A4" s="7">
        <v>1</v>
      </c>
      <c r="B4" s="8" t="str">
        <f t="shared" ref="B4:B34" si="0">"xerc20250101"</f>
        <v>xerc20250101</v>
      </c>
      <c r="C4" s="8" t="s">
        <v>8</v>
      </c>
      <c r="D4" s="8" t="s">
        <v>9</v>
      </c>
      <c r="E4" s="8" t="str">
        <f>"蒲静怡"</f>
        <v>蒲静怡</v>
      </c>
      <c r="F4" s="9" t="s">
        <v>10</v>
      </c>
    </row>
    <row r="5" s="1" customFormat="1" ht="18" customHeight="1" spans="1:6">
      <c r="A5" s="7">
        <v>2</v>
      </c>
      <c r="B5" s="10" t="str">
        <f t="shared" si="0"/>
        <v>xerc20250101</v>
      </c>
      <c r="C5" s="10" t="s">
        <v>8</v>
      </c>
      <c r="D5" s="10" t="s">
        <v>9</v>
      </c>
      <c r="E5" s="10" t="str">
        <f>"谭艳妮"</f>
        <v>谭艳妮</v>
      </c>
      <c r="F5" s="9" t="s">
        <v>11</v>
      </c>
    </row>
    <row r="6" s="1" customFormat="1" ht="18" customHeight="1" spans="1:6">
      <c r="A6" s="7">
        <v>3</v>
      </c>
      <c r="B6" s="10" t="str">
        <f t="shared" si="0"/>
        <v>xerc20250101</v>
      </c>
      <c r="C6" s="10" t="s">
        <v>8</v>
      </c>
      <c r="D6" s="10" t="s">
        <v>9</v>
      </c>
      <c r="E6" s="10" t="str">
        <f>"李婷婷"</f>
        <v>李婷婷</v>
      </c>
      <c r="F6" s="9" t="s">
        <v>12</v>
      </c>
    </row>
    <row r="7" s="1" customFormat="1" ht="18" customHeight="1" spans="1:6">
      <c r="A7" s="7">
        <v>4</v>
      </c>
      <c r="B7" s="10" t="str">
        <f t="shared" si="0"/>
        <v>xerc20250101</v>
      </c>
      <c r="C7" s="10" t="s">
        <v>8</v>
      </c>
      <c r="D7" s="10" t="s">
        <v>9</v>
      </c>
      <c r="E7" s="10" t="str">
        <f>"王倩"</f>
        <v>王倩</v>
      </c>
      <c r="F7" s="9" t="s">
        <v>13</v>
      </c>
    </row>
    <row r="8" s="1" customFormat="1" ht="18" customHeight="1" spans="1:6">
      <c r="A8" s="7">
        <v>5</v>
      </c>
      <c r="B8" s="10" t="str">
        <f t="shared" si="0"/>
        <v>xerc20250101</v>
      </c>
      <c r="C8" s="10" t="s">
        <v>8</v>
      </c>
      <c r="D8" s="10" t="s">
        <v>9</v>
      </c>
      <c r="E8" s="10" t="str">
        <f>"张梦婷"</f>
        <v>张梦婷</v>
      </c>
      <c r="F8" s="9" t="s">
        <v>14</v>
      </c>
    </row>
    <row r="9" s="1" customFormat="1" ht="18" customHeight="1" spans="1:6">
      <c r="A9" s="7">
        <v>6</v>
      </c>
      <c r="B9" s="10" t="str">
        <f t="shared" si="0"/>
        <v>xerc20250101</v>
      </c>
      <c r="C9" s="10" t="s">
        <v>8</v>
      </c>
      <c r="D9" s="10" t="s">
        <v>9</v>
      </c>
      <c r="E9" s="10" t="str">
        <f>"屈鹭"</f>
        <v>屈鹭</v>
      </c>
      <c r="F9" s="9" t="s">
        <v>15</v>
      </c>
    </row>
    <row r="10" s="1" customFormat="1" ht="18" customHeight="1" spans="1:6">
      <c r="A10" s="7">
        <v>7</v>
      </c>
      <c r="B10" s="10" t="str">
        <f t="shared" si="0"/>
        <v>xerc20250101</v>
      </c>
      <c r="C10" s="10" t="s">
        <v>8</v>
      </c>
      <c r="D10" s="10" t="s">
        <v>9</v>
      </c>
      <c r="E10" s="10" t="str">
        <f>"敖文洁"</f>
        <v>敖文洁</v>
      </c>
      <c r="F10" s="9" t="s">
        <v>16</v>
      </c>
    </row>
    <row r="11" s="1" customFormat="1" ht="18" customHeight="1" spans="1:6">
      <c r="A11" s="7">
        <v>8</v>
      </c>
      <c r="B11" s="10" t="str">
        <f t="shared" si="0"/>
        <v>xerc20250101</v>
      </c>
      <c r="C11" s="10" t="s">
        <v>8</v>
      </c>
      <c r="D11" s="10" t="s">
        <v>9</v>
      </c>
      <c r="E11" s="10" t="str">
        <f>"张承鑫"</f>
        <v>张承鑫</v>
      </c>
      <c r="F11" s="9" t="s">
        <v>17</v>
      </c>
    </row>
    <row r="12" s="1" customFormat="1" ht="18" customHeight="1" spans="1:6">
      <c r="A12" s="7">
        <v>9</v>
      </c>
      <c r="B12" s="10" t="str">
        <f t="shared" si="0"/>
        <v>xerc20250101</v>
      </c>
      <c r="C12" s="10" t="s">
        <v>8</v>
      </c>
      <c r="D12" s="10" t="s">
        <v>9</v>
      </c>
      <c r="E12" s="10" t="str">
        <f>"朱玲敏"</f>
        <v>朱玲敏</v>
      </c>
      <c r="F12" s="9" t="s">
        <v>18</v>
      </c>
    </row>
    <row r="13" s="1" customFormat="1" ht="18" customHeight="1" spans="1:6">
      <c r="A13" s="7">
        <v>10</v>
      </c>
      <c r="B13" s="10" t="str">
        <f t="shared" si="0"/>
        <v>xerc20250101</v>
      </c>
      <c r="C13" s="10" t="s">
        <v>8</v>
      </c>
      <c r="D13" s="10" t="s">
        <v>9</v>
      </c>
      <c r="E13" s="10" t="str">
        <f>"桑吉纷"</f>
        <v>桑吉纷</v>
      </c>
      <c r="F13" s="9" t="s">
        <v>19</v>
      </c>
    </row>
    <row r="14" s="1" customFormat="1" ht="18" customHeight="1" spans="1:6">
      <c r="A14" s="7">
        <v>11</v>
      </c>
      <c r="B14" s="10" t="str">
        <f t="shared" si="0"/>
        <v>xerc20250101</v>
      </c>
      <c r="C14" s="10" t="s">
        <v>8</v>
      </c>
      <c r="D14" s="10" t="s">
        <v>9</v>
      </c>
      <c r="E14" s="10" t="str">
        <f>"邢宗秋"</f>
        <v>邢宗秋</v>
      </c>
      <c r="F14" s="9" t="s">
        <v>20</v>
      </c>
    </row>
    <row r="15" s="1" customFormat="1" ht="18" customHeight="1" spans="1:6">
      <c r="A15" s="7">
        <v>12</v>
      </c>
      <c r="B15" s="10" t="str">
        <f t="shared" si="0"/>
        <v>xerc20250101</v>
      </c>
      <c r="C15" s="10" t="s">
        <v>8</v>
      </c>
      <c r="D15" s="10" t="s">
        <v>9</v>
      </c>
      <c r="E15" s="10" t="str">
        <f>"杨双庆"</f>
        <v>杨双庆</v>
      </c>
      <c r="F15" s="9" t="s">
        <v>21</v>
      </c>
    </row>
    <row r="16" s="1" customFormat="1" ht="18" customHeight="1" spans="1:6">
      <c r="A16" s="7">
        <v>13</v>
      </c>
      <c r="B16" s="10" t="str">
        <f t="shared" si="0"/>
        <v>xerc20250101</v>
      </c>
      <c r="C16" s="10" t="s">
        <v>8</v>
      </c>
      <c r="D16" s="10" t="s">
        <v>9</v>
      </c>
      <c r="E16" s="10" t="str">
        <f>"张晓庆"</f>
        <v>张晓庆</v>
      </c>
      <c r="F16" s="9" t="s">
        <v>22</v>
      </c>
    </row>
    <row r="17" s="1" customFormat="1" ht="18" customHeight="1" spans="1:6">
      <c r="A17" s="7">
        <v>14</v>
      </c>
      <c r="B17" s="10" t="str">
        <f t="shared" si="0"/>
        <v>xerc20250101</v>
      </c>
      <c r="C17" s="10" t="s">
        <v>8</v>
      </c>
      <c r="D17" s="10" t="s">
        <v>9</v>
      </c>
      <c r="E17" s="10" t="str">
        <f>"许涛"</f>
        <v>许涛</v>
      </c>
      <c r="F17" s="9" t="s">
        <v>23</v>
      </c>
    </row>
    <row r="18" s="1" customFormat="1" ht="18" customHeight="1" spans="1:6">
      <c r="A18" s="7">
        <v>15</v>
      </c>
      <c r="B18" s="10" t="str">
        <f t="shared" si="0"/>
        <v>xerc20250101</v>
      </c>
      <c r="C18" s="10" t="s">
        <v>8</v>
      </c>
      <c r="D18" s="10" t="s">
        <v>9</v>
      </c>
      <c r="E18" s="10" t="str">
        <f>"邓菁菁"</f>
        <v>邓菁菁</v>
      </c>
      <c r="F18" s="9" t="s">
        <v>24</v>
      </c>
    </row>
    <row r="19" s="1" customFormat="1" ht="18" customHeight="1" spans="1:6">
      <c r="A19" s="7">
        <v>16</v>
      </c>
      <c r="B19" s="10" t="str">
        <f t="shared" si="0"/>
        <v>xerc20250101</v>
      </c>
      <c r="C19" s="10" t="s">
        <v>8</v>
      </c>
      <c r="D19" s="10" t="s">
        <v>9</v>
      </c>
      <c r="E19" s="10" t="str">
        <f>"唐健崴"</f>
        <v>唐健崴</v>
      </c>
      <c r="F19" s="9" t="s">
        <v>25</v>
      </c>
    </row>
    <row r="20" s="1" customFormat="1" ht="18" customHeight="1" spans="1:6">
      <c r="A20" s="7">
        <v>17</v>
      </c>
      <c r="B20" s="10" t="str">
        <f t="shared" si="0"/>
        <v>xerc20250101</v>
      </c>
      <c r="C20" s="10" t="s">
        <v>8</v>
      </c>
      <c r="D20" s="10" t="s">
        <v>9</v>
      </c>
      <c r="E20" s="10" t="str">
        <f>"张金林"</f>
        <v>张金林</v>
      </c>
      <c r="F20" s="9" t="s">
        <v>26</v>
      </c>
    </row>
    <row r="21" s="1" customFormat="1" ht="18" customHeight="1" spans="1:6">
      <c r="A21" s="7">
        <v>18</v>
      </c>
      <c r="B21" s="10" t="str">
        <f t="shared" si="0"/>
        <v>xerc20250101</v>
      </c>
      <c r="C21" s="10" t="s">
        <v>8</v>
      </c>
      <c r="D21" s="10" t="s">
        <v>9</v>
      </c>
      <c r="E21" s="10" t="str">
        <f>"杨梦玲"</f>
        <v>杨梦玲</v>
      </c>
      <c r="F21" s="9" t="s">
        <v>27</v>
      </c>
    </row>
    <row r="22" s="1" customFormat="1" ht="18" customHeight="1" spans="1:6">
      <c r="A22" s="7">
        <v>19</v>
      </c>
      <c r="B22" s="10" t="str">
        <f t="shared" si="0"/>
        <v>xerc20250101</v>
      </c>
      <c r="C22" s="10" t="s">
        <v>8</v>
      </c>
      <c r="D22" s="10" t="s">
        <v>9</v>
      </c>
      <c r="E22" s="10" t="str">
        <f>"阳海艳"</f>
        <v>阳海艳</v>
      </c>
      <c r="F22" s="9" t="s">
        <v>28</v>
      </c>
    </row>
    <row r="23" s="1" customFormat="1" ht="18" customHeight="1" spans="1:6">
      <c r="A23" s="7">
        <v>20</v>
      </c>
      <c r="B23" s="10" t="str">
        <f t="shared" si="0"/>
        <v>xerc20250101</v>
      </c>
      <c r="C23" s="10" t="s">
        <v>8</v>
      </c>
      <c r="D23" s="10" t="s">
        <v>9</v>
      </c>
      <c r="E23" s="10" t="str">
        <f>"黄妍"</f>
        <v>黄妍</v>
      </c>
      <c r="F23" s="9" t="s">
        <v>29</v>
      </c>
    </row>
    <row r="24" s="1" customFormat="1" ht="18" customHeight="1" spans="1:6">
      <c r="A24" s="7">
        <v>21</v>
      </c>
      <c r="B24" s="10" t="str">
        <f t="shared" si="0"/>
        <v>xerc20250101</v>
      </c>
      <c r="C24" s="10" t="s">
        <v>8</v>
      </c>
      <c r="D24" s="10" t="s">
        <v>9</v>
      </c>
      <c r="E24" s="10" t="str">
        <f>"冉亚婷"</f>
        <v>冉亚婷</v>
      </c>
      <c r="F24" s="9" t="s">
        <v>30</v>
      </c>
    </row>
    <row r="25" s="1" customFormat="1" ht="18" customHeight="1" spans="1:6">
      <c r="A25" s="7">
        <v>22</v>
      </c>
      <c r="B25" s="10" t="str">
        <f t="shared" si="0"/>
        <v>xerc20250101</v>
      </c>
      <c r="C25" s="10" t="s">
        <v>8</v>
      </c>
      <c r="D25" s="10" t="s">
        <v>9</v>
      </c>
      <c r="E25" s="10" t="str">
        <f>"秦芩"</f>
        <v>秦芩</v>
      </c>
      <c r="F25" s="9" t="s">
        <v>31</v>
      </c>
    </row>
    <row r="26" s="1" customFormat="1" ht="18" customHeight="1" spans="1:6">
      <c r="A26" s="7">
        <v>23</v>
      </c>
      <c r="B26" s="10" t="str">
        <f t="shared" si="0"/>
        <v>xerc20250101</v>
      </c>
      <c r="C26" s="10" t="s">
        <v>8</v>
      </c>
      <c r="D26" s="10" t="s">
        <v>9</v>
      </c>
      <c r="E26" s="10" t="str">
        <f>"吴极"</f>
        <v>吴极</v>
      </c>
      <c r="F26" s="9" t="s">
        <v>32</v>
      </c>
    </row>
    <row r="27" s="1" customFormat="1" ht="18" customHeight="1" spans="1:6">
      <c r="A27" s="7">
        <v>24</v>
      </c>
      <c r="B27" s="10" t="str">
        <f t="shared" si="0"/>
        <v>xerc20250101</v>
      </c>
      <c r="C27" s="10" t="s">
        <v>8</v>
      </c>
      <c r="D27" s="10" t="s">
        <v>9</v>
      </c>
      <c r="E27" s="10" t="str">
        <f>"周航宇"</f>
        <v>周航宇</v>
      </c>
      <c r="F27" s="9" t="s">
        <v>33</v>
      </c>
    </row>
    <row r="28" s="1" customFormat="1" ht="18" customHeight="1" spans="1:6">
      <c r="A28" s="7">
        <v>25</v>
      </c>
      <c r="B28" s="10" t="str">
        <f t="shared" si="0"/>
        <v>xerc20250101</v>
      </c>
      <c r="C28" s="10" t="s">
        <v>8</v>
      </c>
      <c r="D28" s="10" t="s">
        <v>9</v>
      </c>
      <c r="E28" s="10" t="str">
        <f>"杨睫"</f>
        <v>杨睫</v>
      </c>
      <c r="F28" s="9" t="s">
        <v>34</v>
      </c>
    </row>
    <row r="29" s="1" customFormat="1" ht="18" customHeight="1" spans="1:6">
      <c r="A29" s="7">
        <v>26</v>
      </c>
      <c r="B29" s="10" t="str">
        <f t="shared" si="0"/>
        <v>xerc20250101</v>
      </c>
      <c r="C29" s="10" t="s">
        <v>8</v>
      </c>
      <c r="D29" s="10" t="s">
        <v>9</v>
      </c>
      <c r="E29" s="10" t="str">
        <f>"谭晶晶"</f>
        <v>谭晶晶</v>
      </c>
      <c r="F29" s="9" t="s">
        <v>35</v>
      </c>
    </row>
    <row r="30" s="1" customFormat="1" ht="18" customHeight="1" spans="1:6">
      <c r="A30" s="7">
        <v>27</v>
      </c>
      <c r="B30" s="10" t="str">
        <f t="shared" si="0"/>
        <v>xerc20250101</v>
      </c>
      <c r="C30" s="10" t="s">
        <v>8</v>
      </c>
      <c r="D30" s="10" t="s">
        <v>9</v>
      </c>
      <c r="E30" s="10" t="str">
        <f>"李欣雨"</f>
        <v>李欣雨</v>
      </c>
      <c r="F30" s="9" t="s">
        <v>36</v>
      </c>
    </row>
    <row r="31" s="1" customFormat="1" ht="18" customHeight="1" spans="1:6">
      <c r="A31" s="7">
        <v>28</v>
      </c>
      <c r="B31" s="10" t="str">
        <f t="shared" si="0"/>
        <v>xerc20250101</v>
      </c>
      <c r="C31" s="10" t="s">
        <v>8</v>
      </c>
      <c r="D31" s="10" t="s">
        <v>9</v>
      </c>
      <c r="E31" s="10" t="str">
        <f>"李自强"</f>
        <v>李自强</v>
      </c>
      <c r="F31" s="9" t="s">
        <v>37</v>
      </c>
    </row>
    <row r="32" s="1" customFormat="1" ht="18" customHeight="1" spans="1:6">
      <c r="A32" s="7">
        <v>29</v>
      </c>
      <c r="B32" s="10" t="str">
        <f t="shared" si="0"/>
        <v>xerc20250101</v>
      </c>
      <c r="C32" s="10" t="s">
        <v>8</v>
      </c>
      <c r="D32" s="10" t="s">
        <v>9</v>
      </c>
      <c r="E32" s="10" t="str">
        <f>"朱薇"</f>
        <v>朱薇</v>
      </c>
      <c r="F32" s="9" t="s">
        <v>38</v>
      </c>
    </row>
    <row r="33" s="1" customFormat="1" ht="18" customHeight="1" spans="1:6">
      <c r="A33" s="7">
        <v>30</v>
      </c>
      <c r="B33" s="10" t="str">
        <f t="shared" si="0"/>
        <v>xerc20250101</v>
      </c>
      <c r="C33" s="10" t="s">
        <v>8</v>
      </c>
      <c r="D33" s="10" t="s">
        <v>9</v>
      </c>
      <c r="E33" s="10" t="str">
        <f>"张利华"</f>
        <v>张利华</v>
      </c>
      <c r="F33" s="9" t="s">
        <v>39</v>
      </c>
    </row>
    <row r="34" s="1" customFormat="1" ht="18" customHeight="1" spans="1:6">
      <c r="A34" s="7">
        <v>31</v>
      </c>
      <c r="B34" s="10" t="str">
        <f t="shared" si="0"/>
        <v>xerc20250101</v>
      </c>
      <c r="C34" s="10" t="s">
        <v>8</v>
      </c>
      <c r="D34" s="10" t="s">
        <v>9</v>
      </c>
      <c r="E34" s="10" t="str">
        <f>"王福玲"</f>
        <v>王福玲</v>
      </c>
      <c r="F34" s="9" t="s">
        <v>40</v>
      </c>
    </row>
    <row r="35" s="1" customFormat="1" ht="18" customHeight="1" spans="1:6">
      <c r="A35" s="7">
        <v>32</v>
      </c>
      <c r="B35" s="10" t="str">
        <f t="shared" ref="B35:B56" si="1">"xerc20250102"</f>
        <v>xerc20250102</v>
      </c>
      <c r="C35" s="10" t="s">
        <v>41</v>
      </c>
      <c r="D35" s="10" t="s">
        <v>42</v>
      </c>
      <c r="E35" s="10" t="str">
        <f>"王锦"</f>
        <v>王锦</v>
      </c>
      <c r="F35" s="9" t="s">
        <v>43</v>
      </c>
    </row>
    <row r="36" s="1" customFormat="1" ht="18" customHeight="1" spans="1:6">
      <c r="A36" s="7">
        <v>33</v>
      </c>
      <c r="B36" s="10" t="str">
        <f t="shared" si="1"/>
        <v>xerc20250102</v>
      </c>
      <c r="C36" s="10" t="s">
        <v>41</v>
      </c>
      <c r="D36" s="10" t="s">
        <v>42</v>
      </c>
      <c r="E36" s="10" t="str">
        <f>"田雨柔"</f>
        <v>田雨柔</v>
      </c>
      <c r="F36" s="9" t="s">
        <v>44</v>
      </c>
    </row>
    <row r="37" s="1" customFormat="1" ht="18" customHeight="1" spans="1:6">
      <c r="A37" s="7">
        <v>34</v>
      </c>
      <c r="B37" s="10" t="str">
        <f t="shared" si="1"/>
        <v>xerc20250102</v>
      </c>
      <c r="C37" s="10" t="s">
        <v>41</v>
      </c>
      <c r="D37" s="10" t="s">
        <v>42</v>
      </c>
      <c r="E37" s="10" t="str">
        <f>"梅青山"</f>
        <v>梅青山</v>
      </c>
      <c r="F37" s="9" t="s">
        <v>45</v>
      </c>
    </row>
    <row r="38" s="1" customFormat="1" ht="18" customHeight="1" spans="1:6">
      <c r="A38" s="7">
        <v>35</v>
      </c>
      <c r="B38" s="10" t="str">
        <f t="shared" si="1"/>
        <v>xerc20250102</v>
      </c>
      <c r="C38" s="10" t="s">
        <v>41</v>
      </c>
      <c r="D38" s="10" t="s">
        <v>42</v>
      </c>
      <c r="E38" s="10" t="str">
        <f>"王琨添"</f>
        <v>王琨添</v>
      </c>
      <c r="F38" s="9" t="s">
        <v>46</v>
      </c>
    </row>
    <row r="39" s="1" customFormat="1" ht="18" customHeight="1" spans="1:6">
      <c r="A39" s="7">
        <v>36</v>
      </c>
      <c r="B39" s="10" t="str">
        <f t="shared" si="1"/>
        <v>xerc20250102</v>
      </c>
      <c r="C39" s="10" t="s">
        <v>41</v>
      </c>
      <c r="D39" s="10" t="s">
        <v>42</v>
      </c>
      <c r="E39" s="10" t="str">
        <f>"田红延"</f>
        <v>田红延</v>
      </c>
      <c r="F39" s="9" t="s">
        <v>47</v>
      </c>
    </row>
    <row r="40" s="1" customFormat="1" ht="18" customHeight="1" spans="1:6">
      <c r="A40" s="7">
        <v>37</v>
      </c>
      <c r="B40" s="10" t="str">
        <f t="shared" si="1"/>
        <v>xerc20250102</v>
      </c>
      <c r="C40" s="10" t="s">
        <v>41</v>
      </c>
      <c r="D40" s="10" t="s">
        <v>42</v>
      </c>
      <c r="E40" s="10" t="str">
        <f>"牟俊蔚"</f>
        <v>牟俊蔚</v>
      </c>
      <c r="F40" s="9" t="s">
        <v>48</v>
      </c>
    </row>
    <row r="41" s="1" customFormat="1" ht="18" customHeight="1" spans="1:6">
      <c r="A41" s="7">
        <v>38</v>
      </c>
      <c r="B41" s="10" t="str">
        <f t="shared" si="1"/>
        <v>xerc20250102</v>
      </c>
      <c r="C41" s="10" t="s">
        <v>41</v>
      </c>
      <c r="D41" s="10" t="s">
        <v>42</v>
      </c>
      <c r="E41" s="10" t="str">
        <f>"陈佳骏"</f>
        <v>陈佳骏</v>
      </c>
      <c r="F41" s="9" t="s">
        <v>49</v>
      </c>
    </row>
    <row r="42" s="1" customFormat="1" ht="18" customHeight="1" spans="1:6">
      <c r="A42" s="7">
        <v>39</v>
      </c>
      <c r="B42" s="10" t="str">
        <f t="shared" si="1"/>
        <v>xerc20250102</v>
      </c>
      <c r="C42" s="10" t="s">
        <v>41</v>
      </c>
      <c r="D42" s="10" t="s">
        <v>42</v>
      </c>
      <c r="E42" s="10" t="str">
        <f>"王钦凡"</f>
        <v>王钦凡</v>
      </c>
      <c r="F42" s="9" t="s">
        <v>50</v>
      </c>
    </row>
    <row r="43" s="1" customFormat="1" ht="18" customHeight="1" spans="1:6">
      <c r="A43" s="7">
        <v>40</v>
      </c>
      <c r="B43" s="10" t="str">
        <f t="shared" si="1"/>
        <v>xerc20250102</v>
      </c>
      <c r="C43" s="10" t="s">
        <v>41</v>
      </c>
      <c r="D43" s="10" t="s">
        <v>42</v>
      </c>
      <c r="E43" s="10" t="str">
        <f>"潘子豪"</f>
        <v>潘子豪</v>
      </c>
      <c r="F43" s="9" t="s">
        <v>51</v>
      </c>
    </row>
    <row r="44" s="1" customFormat="1" ht="18" customHeight="1" spans="1:6">
      <c r="A44" s="7">
        <v>41</v>
      </c>
      <c r="B44" s="10" t="str">
        <f t="shared" si="1"/>
        <v>xerc20250102</v>
      </c>
      <c r="C44" s="10" t="s">
        <v>41</v>
      </c>
      <c r="D44" s="10" t="s">
        <v>42</v>
      </c>
      <c r="E44" s="10" t="str">
        <f>"付赟曦"</f>
        <v>付赟曦</v>
      </c>
      <c r="F44" s="9" t="s">
        <v>52</v>
      </c>
    </row>
    <row r="45" s="1" customFormat="1" ht="18" customHeight="1" spans="1:6">
      <c r="A45" s="7">
        <v>42</v>
      </c>
      <c r="B45" s="10" t="str">
        <f t="shared" si="1"/>
        <v>xerc20250102</v>
      </c>
      <c r="C45" s="10" t="s">
        <v>41</v>
      </c>
      <c r="D45" s="10" t="s">
        <v>42</v>
      </c>
      <c r="E45" s="10" t="str">
        <f>"刘宇"</f>
        <v>刘宇</v>
      </c>
      <c r="F45" s="9" t="s">
        <v>53</v>
      </c>
    </row>
    <row r="46" s="1" customFormat="1" ht="18" customHeight="1" spans="1:6">
      <c r="A46" s="7">
        <v>43</v>
      </c>
      <c r="B46" s="10" t="str">
        <f t="shared" si="1"/>
        <v>xerc20250102</v>
      </c>
      <c r="C46" s="10" t="s">
        <v>41</v>
      </c>
      <c r="D46" s="10" t="s">
        <v>42</v>
      </c>
      <c r="E46" s="10" t="str">
        <f>"姚航"</f>
        <v>姚航</v>
      </c>
      <c r="F46" s="9" t="s">
        <v>54</v>
      </c>
    </row>
    <row r="47" s="1" customFormat="1" ht="18" customHeight="1" spans="1:6">
      <c r="A47" s="7">
        <v>44</v>
      </c>
      <c r="B47" s="10" t="str">
        <f t="shared" si="1"/>
        <v>xerc20250102</v>
      </c>
      <c r="C47" s="10" t="s">
        <v>41</v>
      </c>
      <c r="D47" s="10" t="s">
        <v>42</v>
      </c>
      <c r="E47" s="10" t="str">
        <f>"周聪"</f>
        <v>周聪</v>
      </c>
      <c r="F47" s="9" t="s">
        <v>55</v>
      </c>
    </row>
    <row r="48" s="1" customFormat="1" ht="18" customHeight="1" spans="1:6">
      <c r="A48" s="7">
        <v>45</v>
      </c>
      <c r="B48" s="10" t="str">
        <f t="shared" si="1"/>
        <v>xerc20250102</v>
      </c>
      <c r="C48" s="10" t="s">
        <v>41</v>
      </c>
      <c r="D48" s="10" t="s">
        <v>42</v>
      </c>
      <c r="E48" s="10" t="str">
        <f>"赵东"</f>
        <v>赵东</v>
      </c>
      <c r="F48" s="9" t="s">
        <v>56</v>
      </c>
    </row>
    <row r="49" s="1" customFormat="1" ht="18" customHeight="1" spans="1:6">
      <c r="A49" s="7">
        <v>46</v>
      </c>
      <c r="B49" s="10" t="str">
        <f t="shared" si="1"/>
        <v>xerc20250102</v>
      </c>
      <c r="C49" s="10" t="s">
        <v>41</v>
      </c>
      <c r="D49" s="10" t="s">
        <v>42</v>
      </c>
      <c r="E49" s="10" t="str">
        <f>"黄光煜"</f>
        <v>黄光煜</v>
      </c>
      <c r="F49" s="9" t="s">
        <v>57</v>
      </c>
    </row>
    <row r="50" s="1" customFormat="1" ht="18" customHeight="1" spans="1:6">
      <c r="A50" s="7">
        <v>47</v>
      </c>
      <c r="B50" s="10" t="str">
        <f t="shared" si="1"/>
        <v>xerc20250102</v>
      </c>
      <c r="C50" s="10" t="s">
        <v>41</v>
      </c>
      <c r="D50" s="10" t="s">
        <v>42</v>
      </c>
      <c r="E50" s="10" t="str">
        <f>"瞿淑"</f>
        <v>瞿淑</v>
      </c>
      <c r="F50" s="9" t="s">
        <v>58</v>
      </c>
    </row>
    <row r="51" s="1" customFormat="1" ht="18" customHeight="1" spans="1:6">
      <c r="A51" s="7">
        <v>48</v>
      </c>
      <c r="B51" s="10" t="str">
        <f t="shared" si="1"/>
        <v>xerc20250102</v>
      </c>
      <c r="C51" s="10" t="s">
        <v>41</v>
      </c>
      <c r="D51" s="10" t="s">
        <v>42</v>
      </c>
      <c r="E51" s="10" t="str">
        <f>"李东阳"</f>
        <v>李东阳</v>
      </c>
      <c r="F51" s="9" t="s">
        <v>59</v>
      </c>
    </row>
    <row r="52" s="1" customFormat="1" ht="18" customHeight="1" spans="1:6">
      <c r="A52" s="7">
        <v>49</v>
      </c>
      <c r="B52" s="10" t="str">
        <f t="shared" si="1"/>
        <v>xerc20250102</v>
      </c>
      <c r="C52" s="10" t="s">
        <v>41</v>
      </c>
      <c r="D52" s="10" t="s">
        <v>42</v>
      </c>
      <c r="E52" s="10" t="str">
        <f>"李义"</f>
        <v>李义</v>
      </c>
      <c r="F52" s="9" t="s">
        <v>60</v>
      </c>
    </row>
    <row r="53" s="1" customFormat="1" ht="18" customHeight="1" spans="1:6">
      <c r="A53" s="7">
        <v>50</v>
      </c>
      <c r="B53" s="10" t="str">
        <f t="shared" si="1"/>
        <v>xerc20250102</v>
      </c>
      <c r="C53" s="10" t="s">
        <v>41</v>
      </c>
      <c r="D53" s="10" t="s">
        <v>42</v>
      </c>
      <c r="E53" s="10" t="str">
        <f>"刘楚钰"</f>
        <v>刘楚钰</v>
      </c>
      <c r="F53" s="9" t="s">
        <v>61</v>
      </c>
    </row>
    <row r="54" s="1" customFormat="1" ht="18" customHeight="1" spans="1:6">
      <c r="A54" s="7">
        <v>51</v>
      </c>
      <c r="B54" s="10" t="str">
        <f t="shared" si="1"/>
        <v>xerc20250102</v>
      </c>
      <c r="C54" s="10" t="s">
        <v>41</v>
      </c>
      <c r="D54" s="10" t="s">
        <v>42</v>
      </c>
      <c r="E54" s="10" t="str">
        <f>"梅宏伟"</f>
        <v>梅宏伟</v>
      </c>
      <c r="F54" s="9" t="s">
        <v>62</v>
      </c>
    </row>
    <row r="55" s="1" customFormat="1" ht="18" customHeight="1" spans="1:6">
      <c r="A55" s="7">
        <v>52</v>
      </c>
      <c r="B55" s="10" t="str">
        <f t="shared" si="1"/>
        <v>xerc20250102</v>
      </c>
      <c r="C55" s="10" t="s">
        <v>41</v>
      </c>
      <c r="D55" s="10" t="s">
        <v>42</v>
      </c>
      <c r="E55" s="10" t="str">
        <f>"耿巍"</f>
        <v>耿巍</v>
      </c>
      <c r="F55" s="9" t="s">
        <v>63</v>
      </c>
    </row>
    <row r="56" s="1" customFormat="1" ht="18" customHeight="1" spans="1:6">
      <c r="A56" s="7">
        <v>53</v>
      </c>
      <c r="B56" s="10" t="str">
        <f t="shared" si="1"/>
        <v>xerc20250102</v>
      </c>
      <c r="C56" s="10" t="s">
        <v>41</v>
      </c>
      <c r="D56" s="10" t="s">
        <v>42</v>
      </c>
      <c r="E56" s="10" t="str">
        <f>"向贵菊"</f>
        <v>向贵菊</v>
      </c>
      <c r="F56" s="9" t="s">
        <v>64</v>
      </c>
    </row>
    <row r="57" s="1" customFormat="1" ht="18" customHeight="1" spans="1:6">
      <c r="A57" s="7">
        <v>54</v>
      </c>
      <c r="B57" s="10" t="str">
        <f t="shared" ref="B57:B84" si="2">"xerc20250103"</f>
        <v>xerc20250103</v>
      </c>
      <c r="C57" s="10" t="s">
        <v>65</v>
      </c>
      <c r="D57" s="10" t="s">
        <v>66</v>
      </c>
      <c r="E57" s="10" t="str">
        <f>"周飞宇 "</f>
        <v>周飞宇 </v>
      </c>
      <c r="F57" s="9" t="s">
        <v>67</v>
      </c>
    </row>
    <row r="58" s="1" customFormat="1" ht="18" customHeight="1" spans="1:6">
      <c r="A58" s="7">
        <v>55</v>
      </c>
      <c r="B58" s="10" t="str">
        <f t="shared" si="2"/>
        <v>xerc20250103</v>
      </c>
      <c r="C58" s="10" t="s">
        <v>65</v>
      </c>
      <c r="D58" s="10" t="s">
        <v>66</v>
      </c>
      <c r="E58" s="10" t="str">
        <f>"谢倩"</f>
        <v>谢倩</v>
      </c>
      <c r="F58" s="9" t="s">
        <v>68</v>
      </c>
    </row>
    <row r="59" s="1" customFormat="1" ht="18" customHeight="1" spans="1:6">
      <c r="A59" s="7">
        <v>56</v>
      </c>
      <c r="B59" s="10" t="str">
        <f t="shared" si="2"/>
        <v>xerc20250103</v>
      </c>
      <c r="C59" s="10" t="s">
        <v>65</v>
      </c>
      <c r="D59" s="10" t="s">
        <v>66</v>
      </c>
      <c r="E59" s="10" t="str">
        <f>"邹倩"</f>
        <v>邹倩</v>
      </c>
      <c r="F59" s="9" t="s">
        <v>69</v>
      </c>
    </row>
    <row r="60" s="1" customFormat="1" ht="18" customHeight="1" spans="1:6">
      <c r="A60" s="7">
        <v>57</v>
      </c>
      <c r="B60" s="10" t="str">
        <f t="shared" si="2"/>
        <v>xerc20250103</v>
      </c>
      <c r="C60" s="10" t="s">
        <v>65</v>
      </c>
      <c r="D60" s="10" t="s">
        <v>66</v>
      </c>
      <c r="E60" s="10" t="str">
        <f>"万静"</f>
        <v>万静</v>
      </c>
      <c r="F60" s="9" t="s">
        <v>70</v>
      </c>
    </row>
    <row r="61" s="1" customFormat="1" ht="18" customHeight="1" spans="1:6">
      <c r="A61" s="7">
        <v>58</v>
      </c>
      <c r="B61" s="10" t="str">
        <f t="shared" si="2"/>
        <v>xerc20250103</v>
      </c>
      <c r="C61" s="10" t="s">
        <v>65</v>
      </c>
      <c r="D61" s="10" t="s">
        <v>66</v>
      </c>
      <c r="E61" s="10" t="str">
        <f>"田蜜"</f>
        <v>田蜜</v>
      </c>
      <c r="F61" s="9" t="s">
        <v>71</v>
      </c>
    </row>
    <row r="62" s="1" customFormat="1" ht="18" customHeight="1" spans="1:6">
      <c r="A62" s="7">
        <v>59</v>
      </c>
      <c r="B62" s="10" t="str">
        <f t="shared" si="2"/>
        <v>xerc20250103</v>
      </c>
      <c r="C62" s="10" t="s">
        <v>65</v>
      </c>
      <c r="D62" s="10" t="s">
        <v>66</v>
      </c>
      <c r="E62" s="10" t="str">
        <f>"张天池"</f>
        <v>张天池</v>
      </c>
      <c r="F62" s="9" t="s">
        <v>72</v>
      </c>
    </row>
    <row r="63" s="1" customFormat="1" ht="18" customHeight="1" spans="1:6">
      <c r="A63" s="7">
        <v>60</v>
      </c>
      <c r="B63" s="10" t="str">
        <f t="shared" si="2"/>
        <v>xerc20250103</v>
      </c>
      <c r="C63" s="10" t="s">
        <v>65</v>
      </c>
      <c r="D63" s="10" t="s">
        <v>66</v>
      </c>
      <c r="E63" s="10" t="str">
        <f>"周浩"</f>
        <v>周浩</v>
      </c>
      <c r="F63" s="9" t="s">
        <v>73</v>
      </c>
    </row>
    <row r="64" s="1" customFormat="1" ht="18" customHeight="1" spans="1:6">
      <c r="A64" s="7">
        <v>61</v>
      </c>
      <c r="B64" s="10" t="str">
        <f t="shared" si="2"/>
        <v>xerc20250103</v>
      </c>
      <c r="C64" s="10" t="s">
        <v>65</v>
      </c>
      <c r="D64" s="10" t="s">
        <v>66</v>
      </c>
      <c r="E64" s="10" t="str">
        <f>"万思帆"</f>
        <v>万思帆</v>
      </c>
      <c r="F64" s="9" t="s">
        <v>74</v>
      </c>
    </row>
    <row r="65" s="1" customFormat="1" ht="18" customHeight="1" spans="1:6">
      <c r="A65" s="7">
        <v>62</v>
      </c>
      <c r="B65" s="10" t="str">
        <f t="shared" si="2"/>
        <v>xerc20250103</v>
      </c>
      <c r="C65" s="10" t="s">
        <v>65</v>
      </c>
      <c r="D65" s="10" t="s">
        <v>66</v>
      </c>
      <c r="E65" s="10" t="str">
        <f>"熊苾均"</f>
        <v>熊苾均</v>
      </c>
      <c r="F65" s="9" t="s">
        <v>75</v>
      </c>
    </row>
    <row r="66" s="1" customFormat="1" ht="18" customHeight="1" spans="1:6">
      <c r="A66" s="7">
        <v>63</v>
      </c>
      <c r="B66" s="10" t="str">
        <f t="shared" si="2"/>
        <v>xerc20250103</v>
      </c>
      <c r="C66" s="10" t="s">
        <v>65</v>
      </c>
      <c r="D66" s="10" t="s">
        <v>66</v>
      </c>
      <c r="E66" s="10" t="str">
        <f>"林诗敏"</f>
        <v>林诗敏</v>
      </c>
      <c r="F66" s="9" t="s">
        <v>76</v>
      </c>
    </row>
    <row r="67" s="1" customFormat="1" ht="18" customHeight="1" spans="1:6">
      <c r="A67" s="7">
        <v>64</v>
      </c>
      <c r="B67" s="10" t="str">
        <f t="shared" si="2"/>
        <v>xerc20250103</v>
      </c>
      <c r="C67" s="10" t="s">
        <v>65</v>
      </c>
      <c r="D67" s="10" t="s">
        <v>66</v>
      </c>
      <c r="E67" s="10" t="str">
        <f>"王媛媛"</f>
        <v>王媛媛</v>
      </c>
      <c r="F67" s="9" t="s">
        <v>77</v>
      </c>
    </row>
    <row r="68" s="1" customFormat="1" ht="18" customHeight="1" spans="1:6">
      <c r="A68" s="7">
        <v>65</v>
      </c>
      <c r="B68" s="10" t="str">
        <f t="shared" si="2"/>
        <v>xerc20250103</v>
      </c>
      <c r="C68" s="10" t="s">
        <v>65</v>
      </c>
      <c r="D68" s="10" t="s">
        <v>66</v>
      </c>
      <c r="E68" s="10" t="str">
        <f>"黄晶灿"</f>
        <v>黄晶灿</v>
      </c>
      <c r="F68" s="9" t="s">
        <v>78</v>
      </c>
    </row>
    <row r="69" s="1" customFormat="1" ht="18" customHeight="1" spans="1:6">
      <c r="A69" s="7">
        <v>66</v>
      </c>
      <c r="B69" s="10" t="str">
        <f t="shared" si="2"/>
        <v>xerc20250103</v>
      </c>
      <c r="C69" s="10" t="s">
        <v>65</v>
      </c>
      <c r="D69" s="10" t="s">
        <v>66</v>
      </c>
      <c r="E69" s="10" t="str">
        <f>"谭昊"</f>
        <v>谭昊</v>
      </c>
      <c r="F69" s="9" t="s">
        <v>79</v>
      </c>
    </row>
    <row r="70" s="1" customFormat="1" ht="18" customHeight="1" spans="1:6">
      <c r="A70" s="7">
        <v>67</v>
      </c>
      <c r="B70" s="10" t="str">
        <f t="shared" si="2"/>
        <v>xerc20250103</v>
      </c>
      <c r="C70" s="10" t="s">
        <v>65</v>
      </c>
      <c r="D70" s="10" t="s">
        <v>66</v>
      </c>
      <c r="E70" s="10" t="str">
        <f>"肖瑞雪"</f>
        <v>肖瑞雪</v>
      </c>
      <c r="F70" s="9" t="s">
        <v>80</v>
      </c>
    </row>
    <row r="71" s="1" customFormat="1" ht="18" customHeight="1" spans="1:6">
      <c r="A71" s="7">
        <v>68</v>
      </c>
      <c r="B71" s="10" t="str">
        <f t="shared" si="2"/>
        <v>xerc20250103</v>
      </c>
      <c r="C71" s="10" t="s">
        <v>65</v>
      </c>
      <c r="D71" s="10" t="s">
        <v>66</v>
      </c>
      <c r="E71" s="10" t="str">
        <f>"谭佐航"</f>
        <v>谭佐航</v>
      </c>
      <c r="F71" s="9" t="s">
        <v>81</v>
      </c>
    </row>
    <row r="72" s="1" customFormat="1" ht="18" customHeight="1" spans="1:6">
      <c r="A72" s="7">
        <v>69</v>
      </c>
      <c r="B72" s="10" t="str">
        <f t="shared" si="2"/>
        <v>xerc20250103</v>
      </c>
      <c r="C72" s="10" t="s">
        <v>65</v>
      </c>
      <c r="D72" s="10" t="s">
        <v>66</v>
      </c>
      <c r="E72" s="10" t="str">
        <f>"张群瑶"</f>
        <v>张群瑶</v>
      </c>
      <c r="F72" s="9" t="s">
        <v>82</v>
      </c>
    </row>
    <row r="73" s="1" customFormat="1" ht="18" customHeight="1" spans="1:6">
      <c r="A73" s="7">
        <v>70</v>
      </c>
      <c r="B73" s="10" t="str">
        <f t="shared" si="2"/>
        <v>xerc20250103</v>
      </c>
      <c r="C73" s="10" t="s">
        <v>65</v>
      </c>
      <c r="D73" s="10" t="s">
        <v>66</v>
      </c>
      <c r="E73" s="10" t="str">
        <f>"周磊"</f>
        <v>周磊</v>
      </c>
      <c r="F73" s="9" t="s">
        <v>83</v>
      </c>
    </row>
    <row r="74" s="1" customFormat="1" ht="18" customHeight="1" spans="1:6">
      <c r="A74" s="7">
        <v>71</v>
      </c>
      <c r="B74" s="10" t="str">
        <f t="shared" si="2"/>
        <v>xerc20250103</v>
      </c>
      <c r="C74" s="10" t="s">
        <v>65</v>
      </c>
      <c r="D74" s="10" t="s">
        <v>66</v>
      </c>
      <c r="E74" s="10" t="str">
        <f>"黄晶晶"</f>
        <v>黄晶晶</v>
      </c>
      <c r="F74" s="9" t="s">
        <v>84</v>
      </c>
    </row>
    <row r="75" s="1" customFormat="1" ht="18" customHeight="1" spans="1:6">
      <c r="A75" s="7">
        <v>72</v>
      </c>
      <c r="B75" s="10" t="str">
        <f t="shared" si="2"/>
        <v>xerc20250103</v>
      </c>
      <c r="C75" s="10" t="s">
        <v>65</v>
      </c>
      <c r="D75" s="10" t="s">
        <v>66</v>
      </c>
      <c r="E75" s="10" t="str">
        <f>"燕灿"</f>
        <v>燕灿</v>
      </c>
      <c r="F75" s="9" t="s">
        <v>85</v>
      </c>
    </row>
    <row r="76" s="1" customFormat="1" ht="18" customHeight="1" spans="1:6">
      <c r="A76" s="7">
        <v>73</v>
      </c>
      <c r="B76" s="10" t="str">
        <f t="shared" si="2"/>
        <v>xerc20250103</v>
      </c>
      <c r="C76" s="10" t="s">
        <v>65</v>
      </c>
      <c r="D76" s="10" t="s">
        <v>66</v>
      </c>
      <c r="E76" s="10" t="str">
        <f>"张颖"</f>
        <v>张颖</v>
      </c>
      <c r="F76" s="9" t="s">
        <v>86</v>
      </c>
    </row>
    <row r="77" s="1" customFormat="1" ht="18" customHeight="1" spans="1:6">
      <c r="A77" s="7">
        <v>74</v>
      </c>
      <c r="B77" s="10" t="str">
        <f t="shared" si="2"/>
        <v>xerc20250103</v>
      </c>
      <c r="C77" s="10" t="s">
        <v>65</v>
      </c>
      <c r="D77" s="10" t="s">
        <v>66</v>
      </c>
      <c r="E77" s="10" t="str">
        <f>"杨雨颜"</f>
        <v>杨雨颜</v>
      </c>
      <c r="F77" s="9" t="s">
        <v>87</v>
      </c>
    </row>
    <row r="78" s="1" customFormat="1" ht="18" customHeight="1" spans="1:6">
      <c r="A78" s="7">
        <v>75</v>
      </c>
      <c r="B78" s="10" t="str">
        <f t="shared" si="2"/>
        <v>xerc20250103</v>
      </c>
      <c r="C78" s="10" t="s">
        <v>65</v>
      </c>
      <c r="D78" s="10" t="s">
        <v>66</v>
      </c>
      <c r="E78" s="10" t="str">
        <f>"曾蕾"</f>
        <v>曾蕾</v>
      </c>
      <c r="F78" s="9" t="s">
        <v>88</v>
      </c>
    </row>
    <row r="79" s="1" customFormat="1" ht="18" customHeight="1" spans="1:6">
      <c r="A79" s="7">
        <v>76</v>
      </c>
      <c r="B79" s="10" t="str">
        <f t="shared" si="2"/>
        <v>xerc20250103</v>
      </c>
      <c r="C79" s="10" t="s">
        <v>65</v>
      </c>
      <c r="D79" s="10" t="s">
        <v>66</v>
      </c>
      <c r="E79" s="10" t="str">
        <f>"陈璐"</f>
        <v>陈璐</v>
      </c>
      <c r="F79" s="9" t="s">
        <v>89</v>
      </c>
    </row>
    <row r="80" s="1" customFormat="1" ht="18" customHeight="1" spans="1:6">
      <c r="A80" s="7">
        <v>77</v>
      </c>
      <c r="B80" s="10" t="str">
        <f t="shared" si="2"/>
        <v>xerc20250103</v>
      </c>
      <c r="C80" s="10" t="s">
        <v>65</v>
      </c>
      <c r="D80" s="10" t="s">
        <v>66</v>
      </c>
      <c r="E80" s="10" t="str">
        <f>"覃铄"</f>
        <v>覃铄</v>
      </c>
      <c r="F80" s="9" t="s">
        <v>90</v>
      </c>
    </row>
    <row r="81" s="1" customFormat="1" ht="18" customHeight="1" spans="1:6">
      <c r="A81" s="7">
        <v>78</v>
      </c>
      <c r="B81" s="10" t="str">
        <f t="shared" si="2"/>
        <v>xerc20250103</v>
      </c>
      <c r="C81" s="10" t="s">
        <v>65</v>
      </c>
      <c r="D81" s="10" t="s">
        <v>66</v>
      </c>
      <c r="E81" s="10" t="str">
        <f>"吴杰"</f>
        <v>吴杰</v>
      </c>
      <c r="F81" s="9" t="s">
        <v>91</v>
      </c>
    </row>
    <row r="82" s="1" customFormat="1" ht="18" customHeight="1" spans="1:6">
      <c r="A82" s="7">
        <v>79</v>
      </c>
      <c r="B82" s="10" t="str">
        <f t="shared" si="2"/>
        <v>xerc20250103</v>
      </c>
      <c r="C82" s="10" t="s">
        <v>65</v>
      </c>
      <c r="D82" s="10" t="s">
        <v>66</v>
      </c>
      <c r="E82" s="10" t="str">
        <f>"张钧懋"</f>
        <v>张钧懋</v>
      </c>
      <c r="F82" s="9" t="s">
        <v>92</v>
      </c>
    </row>
    <row r="83" s="1" customFormat="1" ht="18" customHeight="1" spans="1:6">
      <c r="A83" s="7">
        <v>80</v>
      </c>
      <c r="B83" s="10" t="str">
        <f t="shared" si="2"/>
        <v>xerc20250103</v>
      </c>
      <c r="C83" s="10" t="s">
        <v>65</v>
      </c>
      <c r="D83" s="10" t="s">
        <v>66</v>
      </c>
      <c r="E83" s="10" t="str">
        <f>"袁丽"</f>
        <v>袁丽</v>
      </c>
      <c r="F83" s="9" t="s">
        <v>93</v>
      </c>
    </row>
    <row r="84" s="1" customFormat="1" ht="18" customHeight="1" spans="1:6">
      <c r="A84" s="7">
        <v>81</v>
      </c>
      <c r="B84" s="10" t="str">
        <f t="shared" si="2"/>
        <v>xerc20250103</v>
      </c>
      <c r="C84" s="10" t="s">
        <v>65</v>
      </c>
      <c r="D84" s="10" t="s">
        <v>66</v>
      </c>
      <c r="E84" s="10" t="str">
        <f>"王闫瑛"</f>
        <v>王闫瑛</v>
      </c>
      <c r="F84" s="9" t="s">
        <v>94</v>
      </c>
    </row>
    <row r="85" s="1" customFormat="1" ht="18" customHeight="1" spans="1:6">
      <c r="A85" s="7">
        <v>82</v>
      </c>
      <c r="B85" s="10" t="str">
        <f t="shared" ref="B85:B136" si="3">"xerc20250104"</f>
        <v>xerc20250104</v>
      </c>
      <c r="C85" s="10" t="s">
        <v>95</v>
      </c>
      <c r="D85" s="10" t="s">
        <v>66</v>
      </c>
      <c r="E85" s="10" t="str">
        <f>"杨岚"</f>
        <v>杨岚</v>
      </c>
      <c r="F85" s="9" t="s">
        <v>96</v>
      </c>
    </row>
    <row r="86" s="1" customFormat="1" ht="18" customHeight="1" spans="1:6">
      <c r="A86" s="7">
        <v>83</v>
      </c>
      <c r="B86" s="10" t="str">
        <f t="shared" si="3"/>
        <v>xerc20250104</v>
      </c>
      <c r="C86" s="10" t="s">
        <v>95</v>
      </c>
      <c r="D86" s="10" t="s">
        <v>66</v>
      </c>
      <c r="E86" s="10" t="str">
        <f>"何美幸"</f>
        <v>何美幸</v>
      </c>
      <c r="F86" s="9" t="s">
        <v>97</v>
      </c>
    </row>
    <row r="87" s="1" customFormat="1" ht="18" customHeight="1" spans="1:6">
      <c r="A87" s="7">
        <v>84</v>
      </c>
      <c r="B87" s="10" t="str">
        <f t="shared" si="3"/>
        <v>xerc20250104</v>
      </c>
      <c r="C87" s="10" t="s">
        <v>95</v>
      </c>
      <c r="D87" s="10" t="s">
        <v>66</v>
      </c>
      <c r="E87" s="10" t="str">
        <f>"全小娅"</f>
        <v>全小娅</v>
      </c>
      <c r="F87" s="9" t="s">
        <v>98</v>
      </c>
    </row>
    <row r="88" s="1" customFormat="1" ht="18" customHeight="1" spans="1:6">
      <c r="A88" s="7">
        <v>85</v>
      </c>
      <c r="B88" s="10" t="str">
        <f t="shared" si="3"/>
        <v>xerc20250104</v>
      </c>
      <c r="C88" s="10" t="s">
        <v>95</v>
      </c>
      <c r="D88" s="10" t="s">
        <v>66</v>
      </c>
      <c r="E88" s="10" t="str">
        <f>"江雨萱"</f>
        <v>江雨萱</v>
      </c>
      <c r="F88" s="9" t="s">
        <v>99</v>
      </c>
    </row>
    <row r="89" s="1" customFormat="1" ht="18" customHeight="1" spans="1:6">
      <c r="A89" s="7">
        <v>86</v>
      </c>
      <c r="B89" s="10" t="str">
        <f t="shared" si="3"/>
        <v>xerc20250104</v>
      </c>
      <c r="C89" s="10" t="s">
        <v>95</v>
      </c>
      <c r="D89" s="10" t="s">
        <v>66</v>
      </c>
      <c r="E89" s="10" t="str">
        <f>"周玉玲"</f>
        <v>周玉玲</v>
      </c>
      <c r="F89" s="9" t="s">
        <v>100</v>
      </c>
    </row>
    <row r="90" s="1" customFormat="1" ht="18" customHeight="1" spans="1:6">
      <c r="A90" s="7">
        <v>87</v>
      </c>
      <c r="B90" s="10" t="str">
        <f t="shared" si="3"/>
        <v>xerc20250104</v>
      </c>
      <c r="C90" s="10" t="s">
        <v>95</v>
      </c>
      <c r="D90" s="10" t="s">
        <v>66</v>
      </c>
      <c r="E90" s="10" t="str">
        <f>"向璐"</f>
        <v>向璐</v>
      </c>
      <c r="F90" s="9" t="s">
        <v>101</v>
      </c>
    </row>
    <row r="91" s="1" customFormat="1" ht="18" customHeight="1" spans="1:6">
      <c r="A91" s="7">
        <v>88</v>
      </c>
      <c r="B91" s="10" t="str">
        <f t="shared" si="3"/>
        <v>xerc20250104</v>
      </c>
      <c r="C91" s="10" t="s">
        <v>95</v>
      </c>
      <c r="D91" s="10" t="s">
        <v>66</v>
      </c>
      <c r="E91" s="10" t="str">
        <f>"戴荣超"</f>
        <v>戴荣超</v>
      </c>
      <c r="F91" s="9" t="s">
        <v>102</v>
      </c>
    </row>
    <row r="92" s="1" customFormat="1" ht="18" customHeight="1" spans="1:6">
      <c r="A92" s="7">
        <v>89</v>
      </c>
      <c r="B92" s="10" t="str">
        <f t="shared" si="3"/>
        <v>xerc20250104</v>
      </c>
      <c r="C92" s="10" t="s">
        <v>95</v>
      </c>
      <c r="D92" s="10" t="s">
        <v>66</v>
      </c>
      <c r="E92" s="10" t="str">
        <f>"李婧"</f>
        <v>李婧</v>
      </c>
      <c r="F92" s="9" t="s">
        <v>103</v>
      </c>
    </row>
    <row r="93" s="1" customFormat="1" ht="18" customHeight="1" spans="1:6">
      <c r="A93" s="7">
        <v>90</v>
      </c>
      <c r="B93" s="10" t="str">
        <f t="shared" si="3"/>
        <v>xerc20250104</v>
      </c>
      <c r="C93" s="10" t="s">
        <v>95</v>
      </c>
      <c r="D93" s="10" t="s">
        <v>66</v>
      </c>
      <c r="E93" s="10" t="str">
        <f>"张林"</f>
        <v>张林</v>
      </c>
      <c r="F93" s="9" t="s">
        <v>104</v>
      </c>
    </row>
    <row r="94" s="1" customFormat="1" ht="18" customHeight="1" spans="1:6">
      <c r="A94" s="7">
        <v>91</v>
      </c>
      <c r="B94" s="10" t="str">
        <f t="shared" si="3"/>
        <v>xerc20250104</v>
      </c>
      <c r="C94" s="10" t="s">
        <v>95</v>
      </c>
      <c r="D94" s="10" t="s">
        <v>66</v>
      </c>
      <c r="E94" s="10" t="str">
        <f>"于越"</f>
        <v>于越</v>
      </c>
      <c r="F94" s="9" t="s">
        <v>105</v>
      </c>
    </row>
    <row r="95" s="1" customFormat="1" ht="18" customHeight="1" spans="1:6">
      <c r="A95" s="7">
        <v>92</v>
      </c>
      <c r="B95" s="10" t="str">
        <f t="shared" si="3"/>
        <v>xerc20250104</v>
      </c>
      <c r="C95" s="10" t="s">
        <v>95</v>
      </c>
      <c r="D95" s="10" t="s">
        <v>66</v>
      </c>
      <c r="E95" s="10" t="str">
        <f>"谢雨航"</f>
        <v>谢雨航</v>
      </c>
      <c r="F95" s="9" t="s">
        <v>106</v>
      </c>
    </row>
    <row r="96" s="1" customFormat="1" ht="18" customHeight="1" spans="1:6">
      <c r="A96" s="7">
        <v>93</v>
      </c>
      <c r="B96" s="10" t="str">
        <f t="shared" si="3"/>
        <v>xerc20250104</v>
      </c>
      <c r="C96" s="10" t="s">
        <v>95</v>
      </c>
      <c r="D96" s="10" t="s">
        <v>66</v>
      </c>
      <c r="E96" s="10" t="str">
        <f>"吕经瑶"</f>
        <v>吕经瑶</v>
      </c>
      <c r="F96" s="9" t="s">
        <v>107</v>
      </c>
    </row>
    <row r="97" s="1" customFormat="1" ht="18" customHeight="1" spans="1:6">
      <c r="A97" s="7">
        <v>94</v>
      </c>
      <c r="B97" s="10" t="str">
        <f t="shared" si="3"/>
        <v>xerc20250104</v>
      </c>
      <c r="C97" s="10" t="s">
        <v>95</v>
      </c>
      <c r="D97" s="10" t="s">
        <v>66</v>
      </c>
      <c r="E97" s="10" t="str">
        <f>"周晓晨"</f>
        <v>周晓晨</v>
      </c>
      <c r="F97" s="9" t="s">
        <v>108</v>
      </c>
    </row>
    <row r="98" s="1" customFormat="1" ht="18" customHeight="1" spans="1:6">
      <c r="A98" s="7">
        <v>95</v>
      </c>
      <c r="B98" s="10" t="str">
        <f t="shared" si="3"/>
        <v>xerc20250104</v>
      </c>
      <c r="C98" s="10" t="s">
        <v>95</v>
      </c>
      <c r="D98" s="10" t="s">
        <v>66</v>
      </c>
      <c r="E98" s="10" t="str">
        <f>"费啸天"</f>
        <v>费啸天</v>
      </c>
      <c r="F98" s="9" t="s">
        <v>109</v>
      </c>
    </row>
    <row r="99" s="1" customFormat="1" ht="18" customHeight="1" spans="1:6">
      <c r="A99" s="7">
        <v>96</v>
      </c>
      <c r="B99" s="10" t="str">
        <f t="shared" si="3"/>
        <v>xerc20250104</v>
      </c>
      <c r="C99" s="10" t="s">
        <v>95</v>
      </c>
      <c r="D99" s="10" t="s">
        <v>66</v>
      </c>
      <c r="E99" s="10" t="str">
        <f>"郭倩"</f>
        <v>郭倩</v>
      </c>
      <c r="F99" s="9" t="s">
        <v>110</v>
      </c>
    </row>
    <row r="100" s="1" customFormat="1" ht="18" customHeight="1" spans="1:6">
      <c r="A100" s="7">
        <v>97</v>
      </c>
      <c r="B100" s="10" t="str">
        <f t="shared" si="3"/>
        <v>xerc20250104</v>
      </c>
      <c r="C100" s="10" t="s">
        <v>95</v>
      </c>
      <c r="D100" s="10" t="s">
        <v>66</v>
      </c>
      <c r="E100" s="10" t="str">
        <f>"张曼婷"</f>
        <v>张曼婷</v>
      </c>
      <c r="F100" s="9" t="s">
        <v>111</v>
      </c>
    </row>
    <row r="101" s="1" customFormat="1" ht="18" customHeight="1" spans="1:6">
      <c r="A101" s="7">
        <v>98</v>
      </c>
      <c r="B101" s="10" t="str">
        <f t="shared" si="3"/>
        <v>xerc20250104</v>
      </c>
      <c r="C101" s="10" t="s">
        <v>95</v>
      </c>
      <c r="D101" s="10" t="s">
        <v>66</v>
      </c>
      <c r="E101" s="10" t="str">
        <f>"谢玉婷"</f>
        <v>谢玉婷</v>
      </c>
      <c r="F101" s="9" t="s">
        <v>112</v>
      </c>
    </row>
    <row r="102" s="1" customFormat="1" ht="18" customHeight="1" spans="1:6">
      <c r="A102" s="7">
        <v>99</v>
      </c>
      <c r="B102" s="10" t="str">
        <f t="shared" si="3"/>
        <v>xerc20250104</v>
      </c>
      <c r="C102" s="10" t="s">
        <v>95</v>
      </c>
      <c r="D102" s="10" t="s">
        <v>66</v>
      </c>
      <c r="E102" s="10" t="str">
        <f>"杨林笙"</f>
        <v>杨林笙</v>
      </c>
      <c r="F102" s="9" t="s">
        <v>113</v>
      </c>
    </row>
    <row r="103" s="1" customFormat="1" ht="18" customHeight="1" spans="1:6">
      <c r="A103" s="7">
        <v>100</v>
      </c>
      <c r="B103" s="10" t="str">
        <f t="shared" si="3"/>
        <v>xerc20250104</v>
      </c>
      <c r="C103" s="10" t="s">
        <v>95</v>
      </c>
      <c r="D103" s="10" t="s">
        <v>66</v>
      </c>
      <c r="E103" s="10" t="str">
        <f>"段婷"</f>
        <v>段婷</v>
      </c>
      <c r="F103" s="9" t="s">
        <v>114</v>
      </c>
    </row>
    <row r="104" s="1" customFormat="1" ht="18" customHeight="1" spans="1:6">
      <c r="A104" s="7">
        <v>101</v>
      </c>
      <c r="B104" s="10" t="str">
        <f t="shared" si="3"/>
        <v>xerc20250104</v>
      </c>
      <c r="C104" s="10" t="s">
        <v>95</v>
      </c>
      <c r="D104" s="10" t="s">
        <v>66</v>
      </c>
      <c r="E104" s="10" t="str">
        <f>"向秋庆"</f>
        <v>向秋庆</v>
      </c>
      <c r="F104" s="9" t="s">
        <v>115</v>
      </c>
    </row>
    <row r="105" s="1" customFormat="1" ht="18" customHeight="1" spans="1:6">
      <c r="A105" s="7">
        <v>102</v>
      </c>
      <c r="B105" s="10" t="str">
        <f t="shared" si="3"/>
        <v>xerc20250104</v>
      </c>
      <c r="C105" s="10" t="s">
        <v>95</v>
      </c>
      <c r="D105" s="10" t="s">
        <v>66</v>
      </c>
      <c r="E105" s="10" t="str">
        <f>"邢艺露"</f>
        <v>邢艺露</v>
      </c>
      <c r="F105" s="9" t="s">
        <v>116</v>
      </c>
    </row>
    <row r="106" s="1" customFormat="1" ht="18" customHeight="1" spans="1:6">
      <c r="A106" s="7">
        <v>103</v>
      </c>
      <c r="B106" s="10" t="str">
        <f t="shared" si="3"/>
        <v>xerc20250104</v>
      </c>
      <c r="C106" s="10" t="s">
        <v>95</v>
      </c>
      <c r="D106" s="10" t="s">
        <v>66</v>
      </c>
      <c r="E106" s="10" t="str">
        <f>"向媛"</f>
        <v>向媛</v>
      </c>
      <c r="F106" s="9" t="s">
        <v>117</v>
      </c>
    </row>
    <row r="107" s="1" customFormat="1" ht="18" customHeight="1" spans="1:6">
      <c r="A107" s="7">
        <v>104</v>
      </c>
      <c r="B107" s="10" t="str">
        <f t="shared" si="3"/>
        <v>xerc20250104</v>
      </c>
      <c r="C107" s="10" t="s">
        <v>95</v>
      </c>
      <c r="D107" s="10" t="s">
        <v>66</v>
      </c>
      <c r="E107" s="10" t="str">
        <f>"李洋"</f>
        <v>李洋</v>
      </c>
      <c r="F107" s="9" t="s">
        <v>118</v>
      </c>
    </row>
    <row r="108" s="1" customFormat="1" ht="18" customHeight="1" spans="1:6">
      <c r="A108" s="7">
        <v>105</v>
      </c>
      <c r="B108" s="10" t="str">
        <f t="shared" si="3"/>
        <v>xerc20250104</v>
      </c>
      <c r="C108" s="10" t="s">
        <v>95</v>
      </c>
      <c r="D108" s="10" t="s">
        <v>66</v>
      </c>
      <c r="E108" s="10" t="str">
        <f>"段定聪"</f>
        <v>段定聪</v>
      </c>
      <c r="F108" s="9" t="s">
        <v>119</v>
      </c>
    </row>
    <row r="109" s="1" customFormat="1" ht="18" customHeight="1" spans="1:6">
      <c r="A109" s="7">
        <v>106</v>
      </c>
      <c r="B109" s="10" t="str">
        <f t="shared" si="3"/>
        <v>xerc20250104</v>
      </c>
      <c r="C109" s="10" t="s">
        <v>95</v>
      </c>
      <c r="D109" s="10" t="s">
        <v>66</v>
      </c>
      <c r="E109" s="10" t="str">
        <f>"谭晓涵"</f>
        <v>谭晓涵</v>
      </c>
      <c r="F109" s="9" t="s">
        <v>120</v>
      </c>
    </row>
    <row r="110" s="1" customFormat="1" ht="18" customHeight="1" spans="1:6">
      <c r="A110" s="7">
        <v>107</v>
      </c>
      <c r="B110" s="10" t="str">
        <f t="shared" si="3"/>
        <v>xerc20250104</v>
      </c>
      <c r="C110" s="10" t="s">
        <v>95</v>
      </c>
      <c r="D110" s="10" t="s">
        <v>66</v>
      </c>
      <c r="E110" s="10" t="str">
        <f>"尹鑫"</f>
        <v>尹鑫</v>
      </c>
      <c r="F110" s="9" t="s">
        <v>121</v>
      </c>
    </row>
    <row r="111" s="1" customFormat="1" ht="18" customHeight="1" spans="1:6">
      <c r="A111" s="7">
        <v>108</v>
      </c>
      <c r="B111" s="10" t="str">
        <f t="shared" si="3"/>
        <v>xerc20250104</v>
      </c>
      <c r="C111" s="10" t="s">
        <v>95</v>
      </c>
      <c r="D111" s="10" t="s">
        <v>66</v>
      </c>
      <c r="E111" s="10" t="str">
        <f>"邓秋黄"</f>
        <v>邓秋黄</v>
      </c>
      <c r="F111" s="9" t="s">
        <v>122</v>
      </c>
    </row>
    <row r="112" s="1" customFormat="1" ht="18" customHeight="1" spans="1:6">
      <c r="A112" s="7">
        <v>109</v>
      </c>
      <c r="B112" s="10" t="str">
        <f t="shared" si="3"/>
        <v>xerc20250104</v>
      </c>
      <c r="C112" s="10" t="s">
        <v>95</v>
      </c>
      <c r="D112" s="10" t="s">
        <v>66</v>
      </c>
      <c r="E112" s="10" t="str">
        <f>"赵偲宏"</f>
        <v>赵偲宏</v>
      </c>
      <c r="F112" s="9" t="s">
        <v>123</v>
      </c>
    </row>
    <row r="113" s="1" customFormat="1" ht="18" customHeight="1" spans="1:6">
      <c r="A113" s="7">
        <v>110</v>
      </c>
      <c r="B113" s="10" t="str">
        <f t="shared" si="3"/>
        <v>xerc20250104</v>
      </c>
      <c r="C113" s="10" t="s">
        <v>95</v>
      </c>
      <c r="D113" s="10" t="s">
        <v>66</v>
      </c>
      <c r="E113" s="10" t="str">
        <f>"何金穗"</f>
        <v>何金穗</v>
      </c>
      <c r="F113" s="9" t="s">
        <v>124</v>
      </c>
    </row>
    <row r="114" s="1" customFormat="1" ht="18" customHeight="1" spans="1:6">
      <c r="A114" s="7">
        <v>111</v>
      </c>
      <c r="B114" s="10" t="str">
        <f t="shared" si="3"/>
        <v>xerc20250104</v>
      </c>
      <c r="C114" s="10" t="s">
        <v>95</v>
      </c>
      <c r="D114" s="10" t="s">
        <v>66</v>
      </c>
      <c r="E114" s="10" t="str">
        <f>"张晶晶"</f>
        <v>张晶晶</v>
      </c>
      <c r="F114" s="9" t="s">
        <v>125</v>
      </c>
    </row>
    <row r="115" s="1" customFormat="1" ht="18" customHeight="1" spans="1:6">
      <c r="A115" s="7">
        <v>112</v>
      </c>
      <c r="B115" s="10" t="str">
        <f t="shared" si="3"/>
        <v>xerc20250104</v>
      </c>
      <c r="C115" s="10" t="s">
        <v>95</v>
      </c>
      <c r="D115" s="10" t="s">
        <v>66</v>
      </c>
      <c r="E115" s="10" t="str">
        <f>"姚昌浩"</f>
        <v>姚昌浩</v>
      </c>
      <c r="F115" s="9" t="s">
        <v>126</v>
      </c>
    </row>
    <row r="116" s="1" customFormat="1" ht="18" customHeight="1" spans="1:6">
      <c r="A116" s="7">
        <v>113</v>
      </c>
      <c r="B116" s="10" t="str">
        <f t="shared" si="3"/>
        <v>xerc20250104</v>
      </c>
      <c r="C116" s="10" t="s">
        <v>95</v>
      </c>
      <c r="D116" s="10" t="s">
        <v>66</v>
      </c>
      <c r="E116" s="10" t="str">
        <f>"梁倩"</f>
        <v>梁倩</v>
      </c>
      <c r="F116" s="9" t="s">
        <v>127</v>
      </c>
    </row>
    <row r="117" s="1" customFormat="1" ht="18" customHeight="1" spans="1:6">
      <c r="A117" s="7">
        <v>114</v>
      </c>
      <c r="B117" s="10" t="str">
        <f t="shared" si="3"/>
        <v>xerc20250104</v>
      </c>
      <c r="C117" s="10" t="s">
        <v>95</v>
      </c>
      <c r="D117" s="10" t="s">
        <v>66</v>
      </c>
      <c r="E117" s="10" t="str">
        <f>"邹俊芳"</f>
        <v>邹俊芳</v>
      </c>
      <c r="F117" s="9" t="s">
        <v>128</v>
      </c>
    </row>
    <row r="118" s="1" customFormat="1" ht="18" customHeight="1" spans="1:6">
      <c r="A118" s="7">
        <v>115</v>
      </c>
      <c r="B118" s="10" t="str">
        <f t="shared" si="3"/>
        <v>xerc20250104</v>
      </c>
      <c r="C118" s="10" t="s">
        <v>95</v>
      </c>
      <c r="D118" s="10" t="s">
        <v>66</v>
      </c>
      <c r="E118" s="10" t="str">
        <f>"雷晓丽"</f>
        <v>雷晓丽</v>
      </c>
      <c r="F118" s="9" t="s">
        <v>129</v>
      </c>
    </row>
    <row r="119" s="1" customFormat="1" ht="18" customHeight="1" spans="1:6">
      <c r="A119" s="7">
        <v>116</v>
      </c>
      <c r="B119" s="10" t="str">
        <f t="shared" si="3"/>
        <v>xerc20250104</v>
      </c>
      <c r="C119" s="10" t="s">
        <v>95</v>
      </c>
      <c r="D119" s="10" t="s">
        <v>66</v>
      </c>
      <c r="E119" s="10" t="str">
        <f>"曾利"</f>
        <v>曾利</v>
      </c>
      <c r="F119" s="9" t="s">
        <v>130</v>
      </c>
    </row>
    <row r="120" s="1" customFormat="1" ht="18" customHeight="1" spans="1:6">
      <c r="A120" s="7">
        <v>117</v>
      </c>
      <c r="B120" s="10" t="str">
        <f t="shared" si="3"/>
        <v>xerc20250104</v>
      </c>
      <c r="C120" s="10" t="s">
        <v>95</v>
      </c>
      <c r="D120" s="10" t="s">
        <v>66</v>
      </c>
      <c r="E120" s="10" t="str">
        <f>"谭艳"</f>
        <v>谭艳</v>
      </c>
      <c r="F120" s="9" t="s">
        <v>131</v>
      </c>
    </row>
    <row r="121" s="1" customFormat="1" ht="18" customHeight="1" spans="1:6">
      <c r="A121" s="7">
        <v>118</v>
      </c>
      <c r="B121" s="10" t="str">
        <f t="shared" si="3"/>
        <v>xerc20250104</v>
      </c>
      <c r="C121" s="10" t="s">
        <v>95</v>
      </c>
      <c r="D121" s="10" t="s">
        <v>66</v>
      </c>
      <c r="E121" s="10" t="str">
        <f>"夏成琴"</f>
        <v>夏成琴</v>
      </c>
      <c r="F121" s="9" t="s">
        <v>132</v>
      </c>
    </row>
    <row r="122" s="1" customFormat="1" ht="18" customHeight="1" spans="1:6">
      <c r="A122" s="7">
        <v>119</v>
      </c>
      <c r="B122" s="10" t="str">
        <f t="shared" si="3"/>
        <v>xerc20250104</v>
      </c>
      <c r="C122" s="10" t="s">
        <v>95</v>
      </c>
      <c r="D122" s="10" t="s">
        <v>66</v>
      </c>
      <c r="E122" s="10" t="str">
        <f>"李佳"</f>
        <v>李佳</v>
      </c>
      <c r="F122" s="9" t="s">
        <v>133</v>
      </c>
    </row>
    <row r="123" s="1" customFormat="1" ht="18" customHeight="1" spans="1:6">
      <c r="A123" s="7">
        <v>120</v>
      </c>
      <c r="B123" s="10" t="str">
        <f t="shared" si="3"/>
        <v>xerc20250104</v>
      </c>
      <c r="C123" s="10" t="s">
        <v>95</v>
      </c>
      <c r="D123" s="10" t="s">
        <v>66</v>
      </c>
      <c r="E123" s="10" t="str">
        <f>"唐彩妮"</f>
        <v>唐彩妮</v>
      </c>
      <c r="F123" s="9" t="s">
        <v>134</v>
      </c>
    </row>
    <row r="124" s="1" customFormat="1" ht="18" customHeight="1" spans="1:6">
      <c r="A124" s="7">
        <v>121</v>
      </c>
      <c r="B124" s="10" t="str">
        <f t="shared" si="3"/>
        <v>xerc20250104</v>
      </c>
      <c r="C124" s="10" t="s">
        <v>95</v>
      </c>
      <c r="D124" s="10" t="s">
        <v>66</v>
      </c>
      <c r="E124" s="10" t="str">
        <f>"田鑫"</f>
        <v>田鑫</v>
      </c>
      <c r="F124" s="9" t="s">
        <v>135</v>
      </c>
    </row>
    <row r="125" s="1" customFormat="1" ht="18" customHeight="1" spans="1:6">
      <c r="A125" s="7">
        <v>122</v>
      </c>
      <c r="B125" s="10" t="str">
        <f t="shared" si="3"/>
        <v>xerc20250104</v>
      </c>
      <c r="C125" s="10" t="s">
        <v>95</v>
      </c>
      <c r="D125" s="10" t="s">
        <v>66</v>
      </c>
      <c r="E125" s="10" t="str">
        <f>"田赟"</f>
        <v>田赟</v>
      </c>
      <c r="F125" s="9" t="s">
        <v>136</v>
      </c>
    </row>
    <row r="126" s="1" customFormat="1" ht="18" customHeight="1" spans="1:6">
      <c r="A126" s="7">
        <v>123</v>
      </c>
      <c r="B126" s="10" t="str">
        <f t="shared" si="3"/>
        <v>xerc20250104</v>
      </c>
      <c r="C126" s="10" t="s">
        <v>95</v>
      </c>
      <c r="D126" s="10" t="s">
        <v>66</v>
      </c>
      <c r="E126" s="10" t="str">
        <f>"郝婷"</f>
        <v>郝婷</v>
      </c>
      <c r="F126" s="9" t="s">
        <v>137</v>
      </c>
    </row>
    <row r="127" s="1" customFormat="1" ht="18" customHeight="1" spans="1:6">
      <c r="A127" s="7">
        <v>124</v>
      </c>
      <c r="B127" s="10" t="str">
        <f t="shared" si="3"/>
        <v>xerc20250104</v>
      </c>
      <c r="C127" s="10" t="s">
        <v>95</v>
      </c>
      <c r="D127" s="10" t="s">
        <v>66</v>
      </c>
      <c r="E127" s="10" t="str">
        <f>"樊明轩"</f>
        <v>樊明轩</v>
      </c>
      <c r="F127" s="9" t="s">
        <v>138</v>
      </c>
    </row>
    <row r="128" s="1" customFormat="1" ht="18" customHeight="1" spans="1:6">
      <c r="A128" s="7">
        <v>125</v>
      </c>
      <c r="B128" s="10" t="str">
        <f t="shared" si="3"/>
        <v>xerc20250104</v>
      </c>
      <c r="C128" s="10" t="s">
        <v>95</v>
      </c>
      <c r="D128" s="10" t="s">
        <v>66</v>
      </c>
      <c r="E128" s="10" t="str">
        <f>"赵一丹"</f>
        <v>赵一丹</v>
      </c>
      <c r="F128" s="9" t="s">
        <v>139</v>
      </c>
    </row>
    <row r="129" s="1" customFormat="1" ht="18" customHeight="1" spans="1:6">
      <c r="A129" s="7">
        <v>126</v>
      </c>
      <c r="B129" s="10" t="str">
        <f t="shared" si="3"/>
        <v>xerc20250104</v>
      </c>
      <c r="C129" s="10" t="s">
        <v>95</v>
      </c>
      <c r="D129" s="10" t="s">
        <v>66</v>
      </c>
      <c r="E129" s="10" t="str">
        <f>"潘灿荷"</f>
        <v>潘灿荷</v>
      </c>
      <c r="F129" s="9" t="s">
        <v>140</v>
      </c>
    </row>
    <row r="130" s="1" customFormat="1" ht="18" customHeight="1" spans="1:6">
      <c r="A130" s="7">
        <v>127</v>
      </c>
      <c r="B130" s="10" t="str">
        <f t="shared" si="3"/>
        <v>xerc20250104</v>
      </c>
      <c r="C130" s="10" t="s">
        <v>95</v>
      </c>
      <c r="D130" s="10" t="s">
        <v>66</v>
      </c>
      <c r="E130" s="10" t="str">
        <f>"梁靖"</f>
        <v>梁靖</v>
      </c>
      <c r="F130" s="9" t="s">
        <v>141</v>
      </c>
    </row>
    <row r="131" s="1" customFormat="1" ht="18" customHeight="1" spans="1:6">
      <c r="A131" s="7">
        <v>128</v>
      </c>
      <c r="B131" s="10" t="str">
        <f t="shared" si="3"/>
        <v>xerc20250104</v>
      </c>
      <c r="C131" s="10" t="s">
        <v>95</v>
      </c>
      <c r="D131" s="10" t="s">
        <v>66</v>
      </c>
      <c r="E131" s="10" t="str">
        <f>"马丹妮"</f>
        <v>马丹妮</v>
      </c>
      <c r="F131" s="9" t="s">
        <v>142</v>
      </c>
    </row>
    <row r="132" s="1" customFormat="1" ht="18" customHeight="1" spans="1:6">
      <c r="A132" s="7">
        <v>129</v>
      </c>
      <c r="B132" s="10" t="str">
        <f t="shared" si="3"/>
        <v>xerc20250104</v>
      </c>
      <c r="C132" s="10" t="s">
        <v>95</v>
      </c>
      <c r="D132" s="10" t="s">
        <v>66</v>
      </c>
      <c r="E132" s="10" t="str">
        <f>"张慧"</f>
        <v>张慧</v>
      </c>
      <c r="F132" s="9" t="s">
        <v>143</v>
      </c>
    </row>
    <row r="133" s="1" customFormat="1" ht="18" customHeight="1" spans="1:6">
      <c r="A133" s="7">
        <v>130</v>
      </c>
      <c r="B133" s="10" t="str">
        <f t="shared" si="3"/>
        <v>xerc20250104</v>
      </c>
      <c r="C133" s="10" t="s">
        <v>95</v>
      </c>
      <c r="D133" s="10" t="s">
        <v>66</v>
      </c>
      <c r="E133" s="10" t="str">
        <f>"舒永前"</f>
        <v>舒永前</v>
      </c>
      <c r="F133" s="9" t="s">
        <v>144</v>
      </c>
    </row>
    <row r="134" s="1" customFormat="1" ht="18" customHeight="1" spans="1:6">
      <c r="A134" s="7">
        <v>131</v>
      </c>
      <c r="B134" s="10" t="str">
        <f t="shared" si="3"/>
        <v>xerc20250104</v>
      </c>
      <c r="C134" s="10" t="s">
        <v>95</v>
      </c>
      <c r="D134" s="10" t="s">
        <v>66</v>
      </c>
      <c r="E134" s="10" t="str">
        <f>"李碧野"</f>
        <v>李碧野</v>
      </c>
      <c r="F134" s="9" t="s">
        <v>145</v>
      </c>
    </row>
    <row r="135" s="1" customFormat="1" ht="18" customHeight="1" spans="1:6">
      <c r="A135" s="7">
        <v>132</v>
      </c>
      <c r="B135" s="10" t="str">
        <f t="shared" si="3"/>
        <v>xerc20250104</v>
      </c>
      <c r="C135" s="10" t="s">
        <v>95</v>
      </c>
      <c r="D135" s="10" t="s">
        <v>66</v>
      </c>
      <c r="E135" s="10" t="str">
        <f>"邓丽萍"</f>
        <v>邓丽萍</v>
      </c>
      <c r="F135" s="9" t="s">
        <v>146</v>
      </c>
    </row>
    <row r="136" s="1" customFormat="1" ht="18" customHeight="1" spans="1:6">
      <c r="A136" s="7">
        <v>133</v>
      </c>
      <c r="B136" s="10" t="str">
        <f t="shared" si="3"/>
        <v>xerc20250104</v>
      </c>
      <c r="C136" s="10" t="s">
        <v>95</v>
      </c>
      <c r="D136" s="10" t="s">
        <v>66</v>
      </c>
      <c r="E136" s="10" t="str">
        <f>"张姝"</f>
        <v>张姝</v>
      </c>
      <c r="F136" s="9" t="s">
        <v>147</v>
      </c>
    </row>
    <row r="137" s="1" customFormat="1" ht="18" customHeight="1" spans="1:6">
      <c r="A137" s="7">
        <v>134</v>
      </c>
      <c r="B137" s="10" t="str">
        <f t="shared" ref="B137:B164" si="4">"xerc20250105"</f>
        <v>xerc20250105</v>
      </c>
      <c r="C137" s="10" t="s">
        <v>148</v>
      </c>
      <c r="D137" s="10" t="s">
        <v>149</v>
      </c>
      <c r="E137" s="10" t="str">
        <f>"周尹霜"</f>
        <v>周尹霜</v>
      </c>
      <c r="F137" s="9" t="s">
        <v>150</v>
      </c>
    </row>
    <row r="138" s="1" customFormat="1" ht="18" customHeight="1" spans="1:6">
      <c r="A138" s="7">
        <v>135</v>
      </c>
      <c r="B138" s="10" t="str">
        <f t="shared" si="4"/>
        <v>xerc20250105</v>
      </c>
      <c r="C138" s="10" t="s">
        <v>148</v>
      </c>
      <c r="D138" s="10" t="s">
        <v>149</v>
      </c>
      <c r="E138" s="10" t="str">
        <f>"张权"</f>
        <v>张权</v>
      </c>
      <c r="F138" s="9" t="s">
        <v>151</v>
      </c>
    </row>
    <row r="139" s="1" customFormat="1" ht="18" customHeight="1" spans="1:6">
      <c r="A139" s="7">
        <v>136</v>
      </c>
      <c r="B139" s="10" t="str">
        <f t="shared" si="4"/>
        <v>xerc20250105</v>
      </c>
      <c r="C139" s="10" t="s">
        <v>148</v>
      </c>
      <c r="D139" s="10" t="s">
        <v>149</v>
      </c>
      <c r="E139" s="10" t="str">
        <f>"何秀巡"</f>
        <v>何秀巡</v>
      </c>
      <c r="F139" s="9" t="s">
        <v>152</v>
      </c>
    </row>
    <row r="140" s="1" customFormat="1" ht="18" customHeight="1" spans="1:6">
      <c r="A140" s="7">
        <v>137</v>
      </c>
      <c r="B140" s="10" t="str">
        <f t="shared" si="4"/>
        <v>xerc20250105</v>
      </c>
      <c r="C140" s="10" t="s">
        <v>148</v>
      </c>
      <c r="D140" s="10" t="s">
        <v>149</v>
      </c>
      <c r="E140" s="10" t="str">
        <f>"刘欢"</f>
        <v>刘欢</v>
      </c>
      <c r="F140" s="9" t="s">
        <v>153</v>
      </c>
    </row>
    <row r="141" s="1" customFormat="1" ht="18" customHeight="1" spans="1:6">
      <c r="A141" s="7">
        <v>138</v>
      </c>
      <c r="B141" s="10" t="str">
        <f t="shared" si="4"/>
        <v>xerc20250105</v>
      </c>
      <c r="C141" s="10" t="s">
        <v>148</v>
      </c>
      <c r="D141" s="10" t="s">
        <v>149</v>
      </c>
      <c r="E141" s="10" t="str">
        <f>"田瑶"</f>
        <v>田瑶</v>
      </c>
      <c r="F141" s="9" t="s">
        <v>154</v>
      </c>
    </row>
    <row r="142" s="1" customFormat="1" ht="18" customHeight="1" spans="1:6">
      <c r="A142" s="7">
        <v>139</v>
      </c>
      <c r="B142" s="10" t="str">
        <f t="shared" si="4"/>
        <v>xerc20250105</v>
      </c>
      <c r="C142" s="10" t="s">
        <v>148</v>
      </c>
      <c r="D142" s="10" t="s">
        <v>149</v>
      </c>
      <c r="E142" s="10" t="str">
        <f>"王天乐"</f>
        <v>王天乐</v>
      </c>
      <c r="F142" s="9" t="s">
        <v>155</v>
      </c>
    </row>
    <row r="143" s="1" customFormat="1" ht="18" customHeight="1" spans="1:6">
      <c r="A143" s="7">
        <v>140</v>
      </c>
      <c r="B143" s="10" t="str">
        <f t="shared" si="4"/>
        <v>xerc20250105</v>
      </c>
      <c r="C143" s="10" t="s">
        <v>148</v>
      </c>
      <c r="D143" s="10" t="s">
        <v>149</v>
      </c>
      <c r="E143" s="10" t="str">
        <f>"黄琳星"</f>
        <v>黄琳星</v>
      </c>
      <c r="F143" s="9" t="s">
        <v>156</v>
      </c>
    </row>
    <row r="144" s="1" customFormat="1" ht="18" customHeight="1" spans="1:6">
      <c r="A144" s="7">
        <v>141</v>
      </c>
      <c r="B144" s="10" t="str">
        <f t="shared" si="4"/>
        <v>xerc20250105</v>
      </c>
      <c r="C144" s="10" t="s">
        <v>148</v>
      </c>
      <c r="D144" s="10" t="s">
        <v>149</v>
      </c>
      <c r="E144" s="10" t="str">
        <f>"田常炜"</f>
        <v>田常炜</v>
      </c>
      <c r="F144" s="9" t="s">
        <v>157</v>
      </c>
    </row>
    <row r="145" s="1" customFormat="1" ht="18" customHeight="1" spans="1:6">
      <c r="A145" s="7">
        <v>142</v>
      </c>
      <c r="B145" s="10" t="str">
        <f t="shared" si="4"/>
        <v>xerc20250105</v>
      </c>
      <c r="C145" s="10" t="s">
        <v>148</v>
      </c>
      <c r="D145" s="10" t="s">
        <v>149</v>
      </c>
      <c r="E145" s="10" t="str">
        <f>"何良荫"</f>
        <v>何良荫</v>
      </c>
      <c r="F145" s="9" t="s">
        <v>158</v>
      </c>
    </row>
    <row r="146" s="1" customFormat="1" ht="18" customHeight="1" spans="1:6">
      <c r="A146" s="7">
        <v>143</v>
      </c>
      <c r="B146" s="10" t="str">
        <f t="shared" si="4"/>
        <v>xerc20250105</v>
      </c>
      <c r="C146" s="10" t="s">
        <v>148</v>
      </c>
      <c r="D146" s="10" t="s">
        <v>149</v>
      </c>
      <c r="E146" s="10" t="str">
        <f>"林红"</f>
        <v>林红</v>
      </c>
      <c r="F146" s="9" t="s">
        <v>159</v>
      </c>
    </row>
    <row r="147" s="1" customFormat="1" ht="18" customHeight="1" spans="1:6">
      <c r="A147" s="7">
        <v>144</v>
      </c>
      <c r="B147" s="10" t="str">
        <f t="shared" si="4"/>
        <v>xerc20250105</v>
      </c>
      <c r="C147" s="10" t="s">
        <v>148</v>
      </c>
      <c r="D147" s="10" t="s">
        <v>149</v>
      </c>
      <c r="E147" s="10" t="str">
        <f>"王子涵"</f>
        <v>王子涵</v>
      </c>
      <c r="F147" s="9" t="s">
        <v>160</v>
      </c>
    </row>
    <row r="148" s="1" customFormat="1" ht="18" customHeight="1" spans="1:6">
      <c r="A148" s="7">
        <v>145</v>
      </c>
      <c r="B148" s="10" t="str">
        <f t="shared" si="4"/>
        <v>xerc20250105</v>
      </c>
      <c r="C148" s="10" t="s">
        <v>148</v>
      </c>
      <c r="D148" s="10" t="s">
        <v>149</v>
      </c>
      <c r="E148" s="10" t="str">
        <f>"田慕娟"</f>
        <v>田慕娟</v>
      </c>
      <c r="F148" s="9" t="s">
        <v>161</v>
      </c>
    </row>
    <row r="149" s="1" customFormat="1" ht="18" customHeight="1" spans="1:6">
      <c r="A149" s="7">
        <v>146</v>
      </c>
      <c r="B149" s="10" t="str">
        <f t="shared" si="4"/>
        <v>xerc20250105</v>
      </c>
      <c r="C149" s="10" t="s">
        <v>148</v>
      </c>
      <c r="D149" s="10" t="s">
        <v>149</v>
      </c>
      <c r="E149" s="10" t="str">
        <f>"段丙航"</f>
        <v>段丙航</v>
      </c>
      <c r="F149" s="9" t="s">
        <v>162</v>
      </c>
    </row>
    <row r="150" s="1" customFormat="1" ht="18" customHeight="1" spans="1:6">
      <c r="A150" s="7">
        <v>147</v>
      </c>
      <c r="B150" s="10" t="str">
        <f t="shared" si="4"/>
        <v>xerc20250105</v>
      </c>
      <c r="C150" s="10" t="s">
        <v>148</v>
      </c>
      <c r="D150" s="10" t="s">
        <v>149</v>
      </c>
      <c r="E150" s="10" t="str">
        <f>"谭丽君"</f>
        <v>谭丽君</v>
      </c>
      <c r="F150" s="9" t="s">
        <v>163</v>
      </c>
    </row>
    <row r="151" s="1" customFormat="1" ht="18" customHeight="1" spans="1:6">
      <c r="A151" s="7">
        <v>148</v>
      </c>
      <c r="B151" s="10" t="str">
        <f t="shared" si="4"/>
        <v>xerc20250105</v>
      </c>
      <c r="C151" s="10" t="s">
        <v>148</v>
      </c>
      <c r="D151" s="10" t="s">
        <v>149</v>
      </c>
      <c r="E151" s="10" t="str">
        <f>"刘晨溪"</f>
        <v>刘晨溪</v>
      </c>
      <c r="F151" s="9" t="s">
        <v>164</v>
      </c>
    </row>
    <row r="152" s="1" customFormat="1" ht="18" customHeight="1" spans="1:6">
      <c r="A152" s="7">
        <v>149</v>
      </c>
      <c r="B152" s="10" t="str">
        <f t="shared" si="4"/>
        <v>xerc20250105</v>
      </c>
      <c r="C152" s="10" t="s">
        <v>148</v>
      </c>
      <c r="D152" s="10" t="s">
        <v>149</v>
      </c>
      <c r="E152" s="10" t="str">
        <f>"姚佳"</f>
        <v>姚佳</v>
      </c>
      <c r="F152" s="9" t="s">
        <v>165</v>
      </c>
    </row>
    <row r="153" s="1" customFormat="1" ht="18" customHeight="1" spans="1:6">
      <c r="A153" s="7">
        <v>150</v>
      </c>
      <c r="B153" s="10" t="str">
        <f t="shared" si="4"/>
        <v>xerc20250105</v>
      </c>
      <c r="C153" s="10" t="s">
        <v>148</v>
      </c>
      <c r="D153" s="10" t="s">
        <v>149</v>
      </c>
      <c r="E153" s="10" t="str">
        <f>"许炜"</f>
        <v>许炜</v>
      </c>
      <c r="F153" s="9" t="s">
        <v>166</v>
      </c>
    </row>
    <row r="154" s="1" customFormat="1" ht="18" customHeight="1" spans="1:6">
      <c r="A154" s="7">
        <v>151</v>
      </c>
      <c r="B154" s="10" t="str">
        <f t="shared" si="4"/>
        <v>xerc20250105</v>
      </c>
      <c r="C154" s="10" t="s">
        <v>148</v>
      </c>
      <c r="D154" s="10" t="s">
        <v>149</v>
      </c>
      <c r="E154" s="10" t="str">
        <f>"刘翔"</f>
        <v>刘翔</v>
      </c>
      <c r="F154" s="9" t="s">
        <v>167</v>
      </c>
    </row>
    <row r="155" s="1" customFormat="1" ht="18" customHeight="1" spans="1:6">
      <c r="A155" s="7">
        <v>152</v>
      </c>
      <c r="B155" s="10" t="str">
        <f t="shared" si="4"/>
        <v>xerc20250105</v>
      </c>
      <c r="C155" s="10" t="s">
        <v>148</v>
      </c>
      <c r="D155" s="10" t="s">
        <v>149</v>
      </c>
      <c r="E155" s="10" t="str">
        <f>"柯宇"</f>
        <v>柯宇</v>
      </c>
      <c r="F155" s="11" t="s">
        <v>168</v>
      </c>
    </row>
    <row r="156" s="1" customFormat="1" ht="18" customHeight="1" spans="1:6">
      <c r="A156" s="7">
        <v>153</v>
      </c>
      <c r="B156" s="10" t="str">
        <f t="shared" si="4"/>
        <v>xerc20250105</v>
      </c>
      <c r="C156" s="10" t="s">
        <v>148</v>
      </c>
      <c r="D156" s="10" t="s">
        <v>149</v>
      </c>
      <c r="E156" s="10" t="str">
        <f>"陈煌"</f>
        <v>陈煌</v>
      </c>
      <c r="F156" s="9" t="s">
        <v>169</v>
      </c>
    </row>
    <row r="157" s="1" customFormat="1" ht="18" customHeight="1" spans="1:6">
      <c r="A157" s="7">
        <v>154</v>
      </c>
      <c r="B157" s="10" t="str">
        <f t="shared" si="4"/>
        <v>xerc20250105</v>
      </c>
      <c r="C157" s="10" t="s">
        <v>148</v>
      </c>
      <c r="D157" s="10" t="s">
        <v>149</v>
      </c>
      <c r="E157" s="10" t="str">
        <f>"杨咏梅"</f>
        <v>杨咏梅</v>
      </c>
      <c r="F157" s="9" t="s">
        <v>170</v>
      </c>
    </row>
    <row r="158" s="1" customFormat="1" ht="18" customHeight="1" spans="1:6">
      <c r="A158" s="7">
        <v>155</v>
      </c>
      <c r="B158" s="10" t="str">
        <f t="shared" si="4"/>
        <v>xerc20250105</v>
      </c>
      <c r="C158" s="10" t="s">
        <v>148</v>
      </c>
      <c r="D158" s="10" t="s">
        <v>149</v>
      </c>
      <c r="E158" s="10" t="str">
        <f>"李德方"</f>
        <v>李德方</v>
      </c>
      <c r="F158" s="9" t="s">
        <v>171</v>
      </c>
    </row>
    <row r="159" s="1" customFormat="1" ht="18" customHeight="1" spans="1:6">
      <c r="A159" s="7">
        <v>156</v>
      </c>
      <c r="B159" s="10" t="str">
        <f t="shared" si="4"/>
        <v>xerc20250105</v>
      </c>
      <c r="C159" s="10" t="s">
        <v>148</v>
      </c>
      <c r="D159" s="10" t="s">
        <v>149</v>
      </c>
      <c r="E159" s="10" t="str">
        <f>"乐燚"</f>
        <v>乐燚</v>
      </c>
      <c r="F159" s="9" t="s">
        <v>172</v>
      </c>
    </row>
    <row r="160" s="1" customFormat="1" ht="18" customHeight="1" spans="1:6">
      <c r="A160" s="7">
        <v>157</v>
      </c>
      <c r="B160" s="10" t="str">
        <f t="shared" si="4"/>
        <v>xerc20250105</v>
      </c>
      <c r="C160" s="10" t="s">
        <v>148</v>
      </c>
      <c r="D160" s="10" t="s">
        <v>149</v>
      </c>
      <c r="E160" s="10" t="str">
        <f>"尚吕昕"</f>
        <v>尚吕昕</v>
      </c>
      <c r="F160" s="9" t="s">
        <v>173</v>
      </c>
    </row>
    <row r="161" s="1" customFormat="1" ht="18" customHeight="1" spans="1:6">
      <c r="A161" s="7">
        <v>158</v>
      </c>
      <c r="B161" s="10" t="str">
        <f t="shared" si="4"/>
        <v>xerc20250105</v>
      </c>
      <c r="C161" s="10" t="s">
        <v>148</v>
      </c>
      <c r="D161" s="10" t="s">
        <v>149</v>
      </c>
      <c r="E161" s="10" t="str">
        <f>"刘苧芳"</f>
        <v>刘苧芳</v>
      </c>
      <c r="F161" s="9" t="s">
        <v>174</v>
      </c>
    </row>
    <row r="162" s="1" customFormat="1" ht="18" customHeight="1" spans="1:6">
      <c r="A162" s="7">
        <v>159</v>
      </c>
      <c r="B162" s="10" t="str">
        <f t="shared" si="4"/>
        <v>xerc20250105</v>
      </c>
      <c r="C162" s="10" t="s">
        <v>148</v>
      </c>
      <c r="D162" s="10" t="s">
        <v>149</v>
      </c>
      <c r="E162" s="10" t="str">
        <f>"杨毅锋"</f>
        <v>杨毅锋</v>
      </c>
      <c r="F162" s="9" t="s">
        <v>175</v>
      </c>
    </row>
    <row r="163" s="1" customFormat="1" ht="18" customHeight="1" spans="1:6">
      <c r="A163" s="7">
        <v>160</v>
      </c>
      <c r="B163" s="10" t="str">
        <f t="shared" si="4"/>
        <v>xerc20250105</v>
      </c>
      <c r="C163" s="10" t="s">
        <v>148</v>
      </c>
      <c r="D163" s="10" t="s">
        <v>149</v>
      </c>
      <c r="E163" s="10" t="str">
        <f>"张建华"</f>
        <v>张建华</v>
      </c>
      <c r="F163" s="9" t="s">
        <v>176</v>
      </c>
    </row>
    <row r="164" s="1" customFormat="1" ht="18" customHeight="1" spans="1:6">
      <c r="A164" s="7">
        <v>161</v>
      </c>
      <c r="B164" s="10" t="str">
        <f t="shared" si="4"/>
        <v>xerc20250105</v>
      </c>
      <c r="C164" s="10" t="s">
        <v>148</v>
      </c>
      <c r="D164" s="10" t="s">
        <v>149</v>
      </c>
      <c r="E164" s="10" t="str">
        <f>"严莉"</f>
        <v>严莉</v>
      </c>
      <c r="F164" s="9" t="s">
        <v>177</v>
      </c>
    </row>
    <row r="165" s="1" customFormat="1" ht="18" customHeight="1" spans="1:6">
      <c r="A165" s="7">
        <v>162</v>
      </c>
      <c r="B165" s="10" t="str">
        <f t="shared" ref="B165:B180" si="5">"xerc20250106"</f>
        <v>xerc20250106</v>
      </c>
      <c r="C165" s="10" t="s">
        <v>178</v>
      </c>
      <c r="D165" s="10" t="s">
        <v>179</v>
      </c>
      <c r="E165" s="10" t="str">
        <f>"梅朝燊"</f>
        <v>梅朝燊</v>
      </c>
      <c r="F165" s="9" t="s">
        <v>180</v>
      </c>
    </row>
    <row r="166" s="1" customFormat="1" ht="18" customHeight="1" spans="1:6">
      <c r="A166" s="7">
        <v>163</v>
      </c>
      <c r="B166" s="10" t="str">
        <f t="shared" si="5"/>
        <v>xerc20250106</v>
      </c>
      <c r="C166" s="10" t="s">
        <v>178</v>
      </c>
      <c r="D166" s="10" t="s">
        <v>179</v>
      </c>
      <c r="E166" s="10" t="str">
        <f>"谭笑"</f>
        <v>谭笑</v>
      </c>
      <c r="F166" s="9" t="s">
        <v>181</v>
      </c>
    </row>
    <row r="167" s="1" customFormat="1" ht="18" customHeight="1" spans="1:6">
      <c r="A167" s="7">
        <v>164</v>
      </c>
      <c r="B167" s="10" t="str">
        <f t="shared" si="5"/>
        <v>xerc20250106</v>
      </c>
      <c r="C167" s="10" t="s">
        <v>178</v>
      </c>
      <c r="D167" s="10" t="s">
        <v>179</v>
      </c>
      <c r="E167" s="10" t="str">
        <f>"吴刚杰"</f>
        <v>吴刚杰</v>
      </c>
      <c r="F167" s="9" t="s">
        <v>182</v>
      </c>
    </row>
    <row r="168" s="1" customFormat="1" ht="18" customHeight="1" spans="1:6">
      <c r="A168" s="7">
        <v>165</v>
      </c>
      <c r="B168" s="10" t="str">
        <f t="shared" si="5"/>
        <v>xerc20250106</v>
      </c>
      <c r="C168" s="10" t="s">
        <v>178</v>
      </c>
      <c r="D168" s="10" t="s">
        <v>179</v>
      </c>
      <c r="E168" s="10" t="str">
        <f>"李超"</f>
        <v>李超</v>
      </c>
      <c r="F168" s="9" t="s">
        <v>183</v>
      </c>
    </row>
    <row r="169" s="1" customFormat="1" ht="18" customHeight="1" spans="1:6">
      <c r="A169" s="7">
        <v>166</v>
      </c>
      <c r="B169" s="10" t="str">
        <f t="shared" si="5"/>
        <v>xerc20250106</v>
      </c>
      <c r="C169" s="10" t="s">
        <v>178</v>
      </c>
      <c r="D169" s="10" t="s">
        <v>179</v>
      </c>
      <c r="E169" s="10" t="str">
        <f>"侯铭霞"</f>
        <v>侯铭霞</v>
      </c>
      <c r="F169" s="9" t="s">
        <v>184</v>
      </c>
    </row>
    <row r="170" s="1" customFormat="1" ht="18" customHeight="1" spans="1:6">
      <c r="A170" s="7">
        <v>167</v>
      </c>
      <c r="B170" s="10" t="str">
        <f t="shared" si="5"/>
        <v>xerc20250106</v>
      </c>
      <c r="C170" s="10" t="s">
        <v>178</v>
      </c>
      <c r="D170" s="10" t="s">
        <v>179</v>
      </c>
      <c r="E170" s="10" t="str">
        <f>"刘诗庆"</f>
        <v>刘诗庆</v>
      </c>
      <c r="F170" s="9" t="s">
        <v>185</v>
      </c>
    </row>
    <row r="171" s="1" customFormat="1" ht="18" customHeight="1" spans="1:6">
      <c r="A171" s="7">
        <v>168</v>
      </c>
      <c r="B171" s="10" t="str">
        <f t="shared" si="5"/>
        <v>xerc20250106</v>
      </c>
      <c r="C171" s="10" t="s">
        <v>178</v>
      </c>
      <c r="D171" s="10" t="s">
        <v>179</v>
      </c>
      <c r="E171" s="10" t="str">
        <f>"刘雨"</f>
        <v>刘雨</v>
      </c>
      <c r="F171" s="9" t="s">
        <v>186</v>
      </c>
    </row>
    <row r="172" s="1" customFormat="1" ht="18" customHeight="1" spans="1:6">
      <c r="A172" s="7">
        <v>169</v>
      </c>
      <c r="B172" s="10" t="str">
        <f t="shared" si="5"/>
        <v>xerc20250106</v>
      </c>
      <c r="C172" s="10" t="s">
        <v>178</v>
      </c>
      <c r="D172" s="10" t="s">
        <v>179</v>
      </c>
      <c r="E172" s="10" t="str">
        <f>"唐忠耿"</f>
        <v>唐忠耿</v>
      </c>
      <c r="F172" s="9" t="s">
        <v>187</v>
      </c>
    </row>
    <row r="173" s="1" customFormat="1" ht="18" customHeight="1" spans="1:6">
      <c r="A173" s="7">
        <v>170</v>
      </c>
      <c r="B173" s="10" t="str">
        <f t="shared" si="5"/>
        <v>xerc20250106</v>
      </c>
      <c r="C173" s="10" t="s">
        <v>178</v>
      </c>
      <c r="D173" s="10" t="s">
        <v>179</v>
      </c>
      <c r="E173" s="10" t="str">
        <f>"袁铭"</f>
        <v>袁铭</v>
      </c>
      <c r="F173" s="9" t="s">
        <v>188</v>
      </c>
    </row>
    <row r="174" s="1" customFormat="1" ht="18" customHeight="1" spans="1:6">
      <c r="A174" s="7">
        <v>171</v>
      </c>
      <c r="B174" s="10" t="str">
        <f t="shared" si="5"/>
        <v>xerc20250106</v>
      </c>
      <c r="C174" s="10" t="s">
        <v>178</v>
      </c>
      <c r="D174" s="10" t="s">
        <v>179</v>
      </c>
      <c r="E174" s="10" t="str">
        <f>"谭申宇"</f>
        <v>谭申宇</v>
      </c>
      <c r="F174" s="9" t="s">
        <v>189</v>
      </c>
    </row>
    <row r="175" s="1" customFormat="1" ht="18" customHeight="1" spans="1:6">
      <c r="A175" s="7">
        <v>172</v>
      </c>
      <c r="B175" s="10" t="str">
        <f t="shared" si="5"/>
        <v>xerc20250106</v>
      </c>
      <c r="C175" s="10" t="s">
        <v>178</v>
      </c>
      <c r="D175" s="10" t="s">
        <v>179</v>
      </c>
      <c r="E175" s="10" t="str">
        <f>"李智海"</f>
        <v>李智海</v>
      </c>
      <c r="F175" s="9" t="s">
        <v>190</v>
      </c>
    </row>
    <row r="176" s="1" customFormat="1" ht="18" customHeight="1" spans="1:6">
      <c r="A176" s="7">
        <v>173</v>
      </c>
      <c r="B176" s="10" t="str">
        <f t="shared" si="5"/>
        <v>xerc20250106</v>
      </c>
      <c r="C176" s="10" t="s">
        <v>178</v>
      </c>
      <c r="D176" s="10" t="s">
        <v>179</v>
      </c>
      <c r="E176" s="10" t="str">
        <f>"甘伟琪"</f>
        <v>甘伟琪</v>
      </c>
      <c r="F176" s="9" t="s">
        <v>191</v>
      </c>
    </row>
    <row r="177" s="1" customFormat="1" ht="18" customHeight="1" spans="1:6">
      <c r="A177" s="7">
        <v>174</v>
      </c>
      <c r="B177" s="10" t="str">
        <f t="shared" si="5"/>
        <v>xerc20250106</v>
      </c>
      <c r="C177" s="10" t="s">
        <v>178</v>
      </c>
      <c r="D177" s="10" t="s">
        <v>179</v>
      </c>
      <c r="E177" s="10" t="str">
        <f>"邓高锐"</f>
        <v>邓高锐</v>
      </c>
      <c r="F177" s="9" t="s">
        <v>192</v>
      </c>
    </row>
    <row r="178" s="1" customFormat="1" ht="18" customHeight="1" spans="1:6">
      <c r="A178" s="7">
        <v>175</v>
      </c>
      <c r="B178" s="10" t="str">
        <f t="shared" si="5"/>
        <v>xerc20250106</v>
      </c>
      <c r="C178" s="10" t="s">
        <v>178</v>
      </c>
      <c r="D178" s="10" t="s">
        <v>179</v>
      </c>
      <c r="E178" s="10" t="str">
        <f>"谢凯"</f>
        <v>谢凯</v>
      </c>
      <c r="F178" s="9" t="s">
        <v>193</v>
      </c>
    </row>
    <row r="179" s="1" customFormat="1" ht="18" customHeight="1" spans="1:6">
      <c r="A179" s="7">
        <v>176</v>
      </c>
      <c r="B179" s="10" t="str">
        <f t="shared" si="5"/>
        <v>xerc20250106</v>
      </c>
      <c r="C179" s="10" t="s">
        <v>178</v>
      </c>
      <c r="D179" s="10" t="s">
        <v>179</v>
      </c>
      <c r="E179" s="10" t="str">
        <f>"李豪"</f>
        <v>李豪</v>
      </c>
      <c r="F179" s="9" t="s">
        <v>194</v>
      </c>
    </row>
    <row r="180" s="1" customFormat="1" ht="18" customHeight="1" spans="1:6">
      <c r="A180" s="7">
        <v>177</v>
      </c>
      <c r="B180" s="10" t="str">
        <f t="shared" si="5"/>
        <v>xerc20250106</v>
      </c>
      <c r="C180" s="10" t="s">
        <v>178</v>
      </c>
      <c r="D180" s="10" t="s">
        <v>179</v>
      </c>
      <c r="E180" s="10" t="str">
        <f>"贺玉洲"</f>
        <v>贺玉洲</v>
      </c>
      <c r="F180" s="9" t="s">
        <v>195</v>
      </c>
    </row>
    <row r="181" s="1" customFormat="1" ht="18" customHeight="1" spans="1:6">
      <c r="A181" s="7">
        <v>178</v>
      </c>
      <c r="B181" s="10" t="str">
        <f t="shared" ref="B181:B194" si="6">"xerc20250107"</f>
        <v>xerc20250107</v>
      </c>
      <c r="C181" s="10" t="s">
        <v>196</v>
      </c>
      <c r="D181" s="10" t="s">
        <v>197</v>
      </c>
      <c r="E181" s="10" t="str">
        <f>"陈珠宝"</f>
        <v>陈珠宝</v>
      </c>
      <c r="F181" s="9" t="s">
        <v>198</v>
      </c>
    </row>
    <row r="182" s="1" customFormat="1" ht="18" customHeight="1" spans="1:6">
      <c r="A182" s="7">
        <v>179</v>
      </c>
      <c r="B182" s="10" t="str">
        <f t="shared" si="6"/>
        <v>xerc20250107</v>
      </c>
      <c r="C182" s="10" t="s">
        <v>196</v>
      </c>
      <c r="D182" s="10" t="s">
        <v>197</v>
      </c>
      <c r="E182" s="10" t="str">
        <f>"冯坤"</f>
        <v>冯坤</v>
      </c>
      <c r="F182" s="9" t="s">
        <v>199</v>
      </c>
    </row>
    <row r="183" s="1" customFormat="1" ht="18" customHeight="1" spans="1:6">
      <c r="A183" s="7">
        <v>180</v>
      </c>
      <c r="B183" s="10" t="str">
        <f t="shared" si="6"/>
        <v>xerc20250107</v>
      </c>
      <c r="C183" s="10" t="s">
        <v>196</v>
      </c>
      <c r="D183" s="10" t="s">
        <v>197</v>
      </c>
      <c r="E183" s="10" t="str">
        <f>"黄俊杰"</f>
        <v>黄俊杰</v>
      </c>
      <c r="F183" s="9" t="s">
        <v>200</v>
      </c>
    </row>
    <row r="184" s="1" customFormat="1" ht="18" customHeight="1" spans="1:6">
      <c r="A184" s="7">
        <v>181</v>
      </c>
      <c r="B184" s="10" t="str">
        <f t="shared" si="6"/>
        <v>xerc20250107</v>
      </c>
      <c r="C184" s="10" t="s">
        <v>196</v>
      </c>
      <c r="D184" s="10" t="s">
        <v>197</v>
      </c>
      <c r="E184" s="10" t="str">
        <f>"张健锋"</f>
        <v>张健锋</v>
      </c>
      <c r="F184" s="9" t="s">
        <v>201</v>
      </c>
    </row>
    <row r="185" s="1" customFormat="1" ht="18" customHeight="1" spans="1:6">
      <c r="A185" s="7">
        <v>182</v>
      </c>
      <c r="B185" s="10" t="str">
        <f t="shared" si="6"/>
        <v>xerc20250107</v>
      </c>
      <c r="C185" s="10" t="s">
        <v>196</v>
      </c>
      <c r="D185" s="10" t="s">
        <v>197</v>
      </c>
      <c r="E185" s="10" t="str">
        <f>"覃睿"</f>
        <v>覃睿</v>
      </c>
      <c r="F185" s="9" t="s">
        <v>202</v>
      </c>
    </row>
    <row r="186" s="1" customFormat="1" ht="18" customHeight="1" spans="1:6">
      <c r="A186" s="7">
        <v>183</v>
      </c>
      <c r="B186" s="10" t="str">
        <f t="shared" si="6"/>
        <v>xerc20250107</v>
      </c>
      <c r="C186" s="10" t="s">
        <v>196</v>
      </c>
      <c r="D186" s="10" t="s">
        <v>197</v>
      </c>
      <c r="E186" s="10" t="str">
        <f>"冉百川"</f>
        <v>冉百川</v>
      </c>
      <c r="F186" s="9" t="s">
        <v>203</v>
      </c>
    </row>
    <row r="187" s="1" customFormat="1" ht="18" customHeight="1" spans="1:6">
      <c r="A187" s="7">
        <v>184</v>
      </c>
      <c r="B187" s="10" t="str">
        <f t="shared" si="6"/>
        <v>xerc20250107</v>
      </c>
      <c r="C187" s="10" t="s">
        <v>196</v>
      </c>
      <c r="D187" s="10" t="s">
        <v>197</v>
      </c>
      <c r="E187" s="10" t="str">
        <f>"李杰"</f>
        <v>李杰</v>
      </c>
      <c r="F187" s="9" t="s">
        <v>204</v>
      </c>
    </row>
    <row r="188" s="1" customFormat="1" ht="18" customHeight="1" spans="1:6">
      <c r="A188" s="7">
        <v>185</v>
      </c>
      <c r="B188" s="10" t="str">
        <f t="shared" si="6"/>
        <v>xerc20250107</v>
      </c>
      <c r="C188" s="10" t="s">
        <v>196</v>
      </c>
      <c r="D188" s="10" t="s">
        <v>197</v>
      </c>
      <c r="E188" s="10" t="str">
        <f>"唐杰"</f>
        <v>唐杰</v>
      </c>
      <c r="F188" s="11" t="s">
        <v>205</v>
      </c>
    </row>
    <row r="189" s="1" customFormat="1" ht="18" customHeight="1" spans="1:6">
      <c r="A189" s="7">
        <v>186</v>
      </c>
      <c r="B189" s="10" t="str">
        <f t="shared" si="6"/>
        <v>xerc20250107</v>
      </c>
      <c r="C189" s="10" t="s">
        <v>196</v>
      </c>
      <c r="D189" s="10" t="s">
        <v>197</v>
      </c>
      <c r="E189" s="10" t="str">
        <f>"何玉凤"</f>
        <v>何玉凤</v>
      </c>
      <c r="F189" s="9" t="s">
        <v>206</v>
      </c>
    </row>
    <row r="190" s="1" customFormat="1" ht="18" customHeight="1" spans="1:6">
      <c r="A190" s="7">
        <v>187</v>
      </c>
      <c r="B190" s="10" t="str">
        <f t="shared" si="6"/>
        <v>xerc20250107</v>
      </c>
      <c r="C190" s="10" t="s">
        <v>196</v>
      </c>
      <c r="D190" s="10" t="s">
        <v>197</v>
      </c>
      <c r="E190" s="10" t="str">
        <f>"宋威"</f>
        <v>宋威</v>
      </c>
      <c r="F190" s="9" t="s">
        <v>207</v>
      </c>
    </row>
    <row r="191" s="1" customFormat="1" ht="18" customHeight="1" spans="1:6">
      <c r="A191" s="7">
        <v>188</v>
      </c>
      <c r="B191" s="10" t="str">
        <f t="shared" si="6"/>
        <v>xerc20250107</v>
      </c>
      <c r="C191" s="10" t="s">
        <v>196</v>
      </c>
      <c r="D191" s="10" t="s">
        <v>197</v>
      </c>
      <c r="E191" s="10" t="str">
        <f>"卢晓晨"</f>
        <v>卢晓晨</v>
      </c>
      <c r="F191" s="9" t="s">
        <v>208</v>
      </c>
    </row>
    <row r="192" s="1" customFormat="1" ht="18" customHeight="1" spans="1:6">
      <c r="A192" s="7">
        <v>189</v>
      </c>
      <c r="B192" s="10" t="str">
        <f t="shared" si="6"/>
        <v>xerc20250107</v>
      </c>
      <c r="C192" s="10" t="s">
        <v>196</v>
      </c>
      <c r="D192" s="10" t="s">
        <v>197</v>
      </c>
      <c r="E192" s="10" t="str">
        <f>"胡洲"</f>
        <v>胡洲</v>
      </c>
      <c r="F192" s="9" t="s">
        <v>209</v>
      </c>
    </row>
    <row r="193" s="1" customFormat="1" ht="18" customHeight="1" spans="1:6">
      <c r="A193" s="7">
        <v>190</v>
      </c>
      <c r="B193" s="10" t="str">
        <f t="shared" si="6"/>
        <v>xerc20250107</v>
      </c>
      <c r="C193" s="10" t="s">
        <v>196</v>
      </c>
      <c r="D193" s="10" t="s">
        <v>197</v>
      </c>
      <c r="E193" s="10" t="str">
        <f>"罗宣兵"</f>
        <v>罗宣兵</v>
      </c>
      <c r="F193" s="9" t="s">
        <v>210</v>
      </c>
    </row>
    <row r="194" s="1" customFormat="1" ht="18" customHeight="1" spans="1:6">
      <c r="A194" s="7">
        <v>191</v>
      </c>
      <c r="B194" s="10" t="str">
        <f t="shared" si="6"/>
        <v>xerc20250107</v>
      </c>
      <c r="C194" s="10" t="s">
        <v>196</v>
      </c>
      <c r="D194" s="10" t="s">
        <v>197</v>
      </c>
      <c r="E194" s="10" t="str">
        <f>"漆琳靖"</f>
        <v>漆琳靖</v>
      </c>
      <c r="F194" s="9" t="s">
        <v>211</v>
      </c>
    </row>
    <row r="195" s="1" customFormat="1" ht="18" customHeight="1" spans="1:6">
      <c r="A195" s="7">
        <v>192</v>
      </c>
      <c r="B195" s="10" t="str">
        <f>"xerc20250108"</f>
        <v>xerc20250108</v>
      </c>
      <c r="C195" s="10" t="s">
        <v>212</v>
      </c>
      <c r="D195" s="10" t="s">
        <v>213</v>
      </c>
      <c r="E195" s="10" t="str">
        <f>"赵奕迅"</f>
        <v>赵奕迅</v>
      </c>
      <c r="F195" s="9" t="s">
        <v>214</v>
      </c>
    </row>
    <row r="196" s="1" customFormat="1" ht="18" customHeight="1" spans="1:6">
      <c r="A196" s="7">
        <v>193</v>
      </c>
      <c r="B196" s="10" t="str">
        <f t="shared" ref="B196:B213" si="7">"xerc20250109"</f>
        <v>xerc20250109</v>
      </c>
      <c r="C196" s="10" t="s">
        <v>41</v>
      </c>
      <c r="D196" s="10" t="s">
        <v>215</v>
      </c>
      <c r="E196" s="10" t="str">
        <f>"龙智"</f>
        <v>龙智</v>
      </c>
      <c r="F196" s="9" t="s">
        <v>216</v>
      </c>
    </row>
    <row r="197" s="1" customFormat="1" ht="18" customHeight="1" spans="1:6">
      <c r="A197" s="7">
        <v>194</v>
      </c>
      <c r="B197" s="10" t="str">
        <f t="shared" si="7"/>
        <v>xerc20250109</v>
      </c>
      <c r="C197" s="10" t="s">
        <v>41</v>
      </c>
      <c r="D197" s="10" t="s">
        <v>215</v>
      </c>
      <c r="E197" s="10" t="str">
        <f>"朱玉明"</f>
        <v>朱玉明</v>
      </c>
      <c r="F197" s="9" t="s">
        <v>217</v>
      </c>
    </row>
    <row r="198" s="1" customFormat="1" ht="18" customHeight="1" spans="1:6">
      <c r="A198" s="7">
        <v>195</v>
      </c>
      <c r="B198" s="10" t="str">
        <f t="shared" si="7"/>
        <v>xerc20250109</v>
      </c>
      <c r="C198" s="10" t="s">
        <v>41</v>
      </c>
      <c r="D198" s="10" t="s">
        <v>215</v>
      </c>
      <c r="E198" s="10" t="str">
        <f>"李志坚"</f>
        <v>李志坚</v>
      </c>
      <c r="F198" s="9" t="s">
        <v>218</v>
      </c>
    </row>
    <row r="199" s="1" customFormat="1" ht="18" customHeight="1" spans="1:6">
      <c r="A199" s="7">
        <v>196</v>
      </c>
      <c r="B199" s="10" t="str">
        <f t="shared" si="7"/>
        <v>xerc20250109</v>
      </c>
      <c r="C199" s="10" t="s">
        <v>41</v>
      </c>
      <c r="D199" s="10" t="s">
        <v>215</v>
      </c>
      <c r="E199" s="10" t="str">
        <f>"罗靖"</f>
        <v>罗靖</v>
      </c>
      <c r="F199" s="9" t="s">
        <v>219</v>
      </c>
    </row>
    <row r="200" s="1" customFormat="1" ht="18" customHeight="1" spans="1:6">
      <c r="A200" s="7">
        <v>197</v>
      </c>
      <c r="B200" s="10" t="str">
        <f t="shared" si="7"/>
        <v>xerc20250109</v>
      </c>
      <c r="C200" s="10" t="s">
        <v>41</v>
      </c>
      <c r="D200" s="10" t="s">
        <v>215</v>
      </c>
      <c r="E200" s="10" t="str">
        <f>"李显伟"</f>
        <v>李显伟</v>
      </c>
      <c r="F200" s="9" t="s">
        <v>220</v>
      </c>
    </row>
    <row r="201" s="1" customFormat="1" ht="18" customHeight="1" spans="1:6">
      <c r="A201" s="7">
        <v>198</v>
      </c>
      <c r="B201" s="10" t="str">
        <f t="shared" si="7"/>
        <v>xerc20250109</v>
      </c>
      <c r="C201" s="10" t="s">
        <v>41</v>
      </c>
      <c r="D201" s="10" t="s">
        <v>215</v>
      </c>
      <c r="E201" s="10" t="str">
        <f>"胡曼"</f>
        <v>胡曼</v>
      </c>
      <c r="F201" s="9" t="s">
        <v>221</v>
      </c>
    </row>
    <row r="202" s="1" customFormat="1" ht="18" customHeight="1" spans="1:6">
      <c r="A202" s="7">
        <v>199</v>
      </c>
      <c r="B202" s="10" t="str">
        <f t="shared" si="7"/>
        <v>xerc20250109</v>
      </c>
      <c r="C202" s="10" t="s">
        <v>41</v>
      </c>
      <c r="D202" s="10" t="s">
        <v>215</v>
      </c>
      <c r="E202" s="10" t="str">
        <f>"卢丹"</f>
        <v>卢丹</v>
      </c>
      <c r="F202" s="9" t="s">
        <v>222</v>
      </c>
    </row>
    <row r="203" s="1" customFormat="1" ht="18" customHeight="1" spans="1:6">
      <c r="A203" s="7">
        <v>200</v>
      </c>
      <c r="B203" s="10" t="str">
        <f t="shared" si="7"/>
        <v>xerc20250109</v>
      </c>
      <c r="C203" s="10" t="s">
        <v>41</v>
      </c>
      <c r="D203" s="10" t="s">
        <v>215</v>
      </c>
      <c r="E203" s="10" t="str">
        <f>"刘婵"</f>
        <v>刘婵</v>
      </c>
      <c r="F203" s="9" t="s">
        <v>223</v>
      </c>
    </row>
    <row r="204" s="1" customFormat="1" ht="18" customHeight="1" spans="1:6">
      <c r="A204" s="7">
        <v>201</v>
      </c>
      <c r="B204" s="10" t="str">
        <f t="shared" si="7"/>
        <v>xerc20250109</v>
      </c>
      <c r="C204" s="10" t="s">
        <v>41</v>
      </c>
      <c r="D204" s="10" t="s">
        <v>215</v>
      </c>
      <c r="E204" s="10" t="str">
        <f>"向淦"</f>
        <v>向淦</v>
      </c>
      <c r="F204" s="9" t="s">
        <v>224</v>
      </c>
    </row>
    <row r="205" s="1" customFormat="1" ht="18" customHeight="1" spans="1:6">
      <c r="A205" s="7">
        <v>202</v>
      </c>
      <c r="B205" s="10" t="str">
        <f t="shared" si="7"/>
        <v>xerc20250109</v>
      </c>
      <c r="C205" s="10" t="s">
        <v>41</v>
      </c>
      <c r="D205" s="10" t="s">
        <v>215</v>
      </c>
      <c r="E205" s="10" t="str">
        <f>"王思聪"</f>
        <v>王思聪</v>
      </c>
      <c r="F205" s="9" t="s">
        <v>225</v>
      </c>
    </row>
    <row r="206" s="1" customFormat="1" ht="18" customHeight="1" spans="1:6">
      <c r="A206" s="7">
        <v>203</v>
      </c>
      <c r="B206" s="10" t="str">
        <f t="shared" si="7"/>
        <v>xerc20250109</v>
      </c>
      <c r="C206" s="10" t="s">
        <v>41</v>
      </c>
      <c r="D206" s="10" t="s">
        <v>215</v>
      </c>
      <c r="E206" s="10" t="str">
        <f>"冉治雄"</f>
        <v>冉治雄</v>
      </c>
      <c r="F206" s="9" t="s">
        <v>226</v>
      </c>
    </row>
    <row r="207" s="1" customFormat="1" ht="18" customHeight="1" spans="1:6">
      <c r="A207" s="7">
        <v>204</v>
      </c>
      <c r="B207" s="10" t="str">
        <f t="shared" si="7"/>
        <v>xerc20250109</v>
      </c>
      <c r="C207" s="10" t="s">
        <v>41</v>
      </c>
      <c r="D207" s="10" t="s">
        <v>215</v>
      </c>
      <c r="E207" s="10" t="str">
        <f>"董槟"</f>
        <v>董槟</v>
      </c>
      <c r="F207" s="9" t="s">
        <v>227</v>
      </c>
    </row>
    <row r="208" s="1" customFormat="1" ht="18" customHeight="1" spans="1:6">
      <c r="A208" s="7">
        <v>205</v>
      </c>
      <c r="B208" s="10" t="str">
        <f t="shared" si="7"/>
        <v>xerc20250109</v>
      </c>
      <c r="C208" s="10" t="s">
        <v>41</v>
      </c>
      <c r="D208" s="10" t="s">
        <v>215</v>
      </c>
      <c r="E208" s="10" t="str">
        <f>"黄钰琼"</f>
        <v>黄钰琼</v>
      </c>
      <c r="F208" s="9" t="s">
        <v>228</v>
      </c>
    </row>
    <row r="209" s="1" customFormat="1" ht="18" customHeight="1" spans="1:6">
      <c r="A209" s="7">
        <v>206</v>
      </c>
      <c r="B209" s="10" t="str">
        <f t="shared" si="7"/>
        <v>xerc20250109</v>
      </c>
      <c r="C209" s="10" t="s">
        <v>41</v>
      </c>
      <c r="D209" s="10" t="s">
        <v>215</v>
      </c>
      <c r="E209" s="10" t="str">
        <f>" 李驰"</f>
        <v> 李驰</v>
      </c>
      <c r="F209" s="9" t="s">
        <v>229</v>
      </c>
    </row>
    <row r="210" s="1" customFormat="1" ht="18" customHeight="1" spans="1:6">
      <c r="A210" s="7">
        <v>207</v>
      </c>
      <c r="B210" s="10" t="str">
        <f t="shared" si="7"/>
        <v>xerc20250109</v>
      </c>
      <c r="C210" s="10" t="s">
        <v>41</v>
      </c>
      <c r="D210" s="10" t="s">
        <v>215</v>
      </c>
      <c r="E210" s="10" t="str">
        <f>"肖永祺"</f>
        <v>肖永祺</v>
      </c>
      <c r="F210" s="9" t="s">
        <v>230</v>
      </c>
    </row>
    <row r="211" s="1" customFormat="1" ht="18" customHeight="1" spans="1:6">
      <c r="A211" s="7">
        <v>208</v>
      </c>
      <c r="B211" s="10" t="str">
        <f t="shared" si="7"/>
        <v>xerc20250109</v>
      </c>
      <c r="C211" s="10" t="s">
        <v>41</v>
      </c>
      <c r="D211" s="10" t="s">
        <v>215</v>
      </c>
      <c r="E211" s="10" t="str">
        <f>"叶来"</f>
        <v>叶来</v>
      </c>
      <c r="F211" s="9" t="s">
        <v>231</v>
      </c>
    </row>
    <row r="212" s="1" customFormat="1" ht="18" customHeight="1" spans="1:6">
      <c r="A212" s="7">
        <v>209</v>
      </c>
      <c r="B212" s="10" t="str">
        <f t="shared" si="7"/>
        <v>xerc20250109</v>
      </c>
      <c r="C212" s="10" t="s">
        <v>41</v>
      </c>
      <c r="D212" s="10" t="s">
        <v>215</v>
      </c>
      <c r="E212" s="10" t="str">
        <f>"魏艳霞"</f>
        <v>魏艳霞</v>
      </c>
      <c r="F212" s="9" t="s">
        <v>232</v>
      </c>
    </row>
    <row r="213" s="1" customFormat="1" ht="18" customHeight="1" spans="1:6">
      <c r="A213" s="7">
        <v>210</v>
      </c>
      <c r="B213" s="10" t="str">
        <f t="shared" si="7"/>
        <v>xerc20250109</v>
      </c>
      <c r="C213" s="10" t="s">
        <v>41</v>
      </c>
      <c r="D213" s="10" t="s">
        <v>215</v>
      </c>
      <c r="E213" s="10" t="str">
        <f>"李赵勇"</f>
        <v>李赵勇</v>
      </c>
      <c r="F213" s="9" t="s">
        <v>233</v>
      </c>
    </row>
    <row r="214" s="1" customFormat="1" ht="18" customHeight="1" spans="1:6">
      <c r="A214" s="7">
        <v>211</v>
      </c>
      <c r="B214" s="10" t="str">
        <f t="shared" ref="B214:B240" si="8">"xerc20250113"</f>
        <v>xerc20250113</v>
      </c>
      <c r="C214" s="10" t="s">
        <v>234</v>
      </c>
      <c r="D214" s="10" t="s">
        <v>235</v>
      </c>
      <c r="E214" s="10" t="str">
        <f>"王龙娇"</f>
        <v>王龙娇</v>
      </c>
      <c r="F214" s="9" t="s">
        <v>236</v>
      </c>
    </row>
    <row r="215" s="1" customFormat="1" ht="18" customHeight="1" spans="1:6">
      <c r="A215" s="7">
        <v>212</v>
      </c>
      <c r="B215" s="10" t="str">
        <f t="shared" si="8"/>
        <v>xerc20250113</v>
      </c>
      <c r="C215" s="10" t="s">
        <v>234</v>
      </c>
      <c r="D215" s="10" t="s">
        <v>235</v>
      </c>
      <c r="E215" s="10" t="str">
        <f>"牟星"</f>
        <v>牟星</v>
      </c>
      <c r="F215" s="9" t="s">
        <v>237</v>
      </c>
    </row>
    <row r="216" s="1" customFormat="1" ht="18" customHeight="1" spans="1:6">
      <c r="A216" s="7">
        <v>213</v>
      </c>
      <c r="B216" s="10" t="str">
        <f t="shared" si="8"/>
        <v>xerc20250113</v>
      </c>
      <c r="C216" s="10" t="s">
        <v>234</v>
      </c>
      <c r="D216" s="10" t="s">
        <v>235</v>
      </c>
      <c r="E216" s="10" t="str">
        <f>"梁鋆"</f>
        <v>梁鋆</v>
      </c>
      <c r="F216" s="9" t="s">
        <v>238</v>
      </c>
    </row>
    <row r="217" s="1" customFormat="1" ht="18" customHeight="1" spans="1:6">
      <c r="A217" s="7">
        <v>214</v>
      </c>
      <c r="B217" s="10" t="str">
        <f t="shared" si="8"/>
        <v>xerc20250113</v>
      </c>
      <c r="C217" s="10" t="s">
        <v>234</v>
      </c>
      <c r="D217" s="10" t="s">
        <v>235</v>
      </c>
      <c r="E217" s="10" t="str">
        <f>"印仕荣"</f>
        <v>印仕荣</v>
      </c>
      <c r="F217" s="9" t="s">
        <v>239</v>
      </c>
    </row>
    <row r="218" s="1" customFormat="1" ht="18" customHeight="1" spans="1:6">
      <c r="A218" s="7">
        <v>215</v>
      </c>
      <c r="B218" s="10" t="str">
        <f t="shared" si="8"/>
        <v>xerc20250113</v>
      </c>
      <c r="C218" s="10" t="s">
        <v>234</v>
      </c>
      <c r="D218" s="10" t="s">
        <v>235</v>
      </c>
      <c r="E218" s="10" t="str">
        <f>"齐威门"</f>
        <v>齐威门</v>
      </c>
      <c r="F218" s="9" t="s">
        <v>240</v>
      </c>
    </row>
    <row r="219" s="1" customFormat="1" ht="18" customHeight="1" spans="1:6">
      <c r="A219" s="7">
        <v>216</v>
      </c>
      <c r="B219" s="10" t="str">
        <f t="shared" si="8"/>
        <v>xerc20250113</v>
      </c>
      <c r="C219" s="10" t="s">
        <v>234</v>
      </c>
      <c r="D219" s="10" t="s">
        <v>235</v>
      </c>
      <c r="E219" s="10" t="str">
        <f>"马迅"</f>
        <v>马迅</v>
      </c>
      <c r="F219" s="9" t="s">
        <v>241</v>
      </c>
    </row>
    <row r="220" s="1" customFormat="1" ht="18" customHeight="1" spans="1:6">
      <c r="A220" s="7">
        <v>217</v>
      </c>
      <c r="B220" s="10" t="str">
        <f t="shared" si="8"/>
        <v>xerc20250113</v>
      </c>
      <c r="C220" s="10" t="s">
        <v>234</v>
      </c>
      <c r="D220" s="10" t="s">
        <v>235</v>
      </c>
      <c r="E220" s="10" t="str">
        <f>"常艳"</f>
        <v>常艳</v>
      </c>
      <c r="F220" s="9" t="s">
        <v>242</v>
      </c>
    </row>
    <row r="221" s="1" customFormat="1" ht="18" customHeight="1" spans="1:6">
      <c r="A221" s="7">
        <v>218</v>
      </c>
      <c r="B221" s="10" t="str">
        <f t="shared" si="8"/>
        <v>xerc20250113</v>
      </c>
      <c r="C221" s="10" t="s">
        <v>234</v>
      </c>
      <c r="D221" s="10" t="s">
        <v>235</v>
      </c>
      <c r="E221" s="10" t="str">
        <f>"李泽贤"</f>
        <v>李泽贤</v>
      </c>
      <c r="F221" s="9" t="s">
        <v>243</v>
      </c>
    </row>
    <row r="222" s="1" customFormat="1" ht="18" customHeight="1" spans="1:6">
      <c r="A222" s="7">
        <v>219</v>
      </c>
      <c r="B222" s="10" t="str">
        <f t="shared" si="8"/>
        <v>xerc20250113</v>
      </c>
      <c r="C222" s="10" t="s">
        <v>234</v>
      </c>
      <c r="D222" s="10" t="s">
        <v>235</v>
      </c>
      <c r="E222" s="10" t="str">
        <f>"谭鋆"</f>
        <v>谭鋆</v>
      </c>
      <c r="F222" s="9" t="s">
        <v>244</v>
      </c>
    </row>
    <row r="223" s="1" customFormat="1" ht="18" customHeight="1" spans="1:6">
      <c r="A223" s="7">
        <v>220</v>
      </c>
      <c r="B223" s="10" t="str">
        <f t="shared" si="8"/>
        <v>xerc20250113</v>
      </c>
      <c r="C223" s="10" t="s">
        <v>234</v>
      </c>
      <c r="D223" s="10" t="s">
        <v>235</v>
      </c>
      <c r="E223" s="10" t="str">
        <f>"杨丽"</f>
        <v>杨丽</v>
      </c>
      <c r="F223" s="11" t="s">
        <v>245</v>
      </c>
    </row>
    <row r="224" s="1" customFormat="1" ht="18" customHeight="1" spans="1:6">
      <c r="A224" s="7">
        <v>221</v>
      </c>
      <c r="B224" s="10" t="str">
        <f t="shared" si="8"/>
        <v>xerc20250113</v>
      </c>
      <c r="C224" s="10" t="s">
        <v>234</v>
      </c>
      <c r="D224" s="10" t="s">
        <v>235</v>
      </c>
      <c r="E224" s="10" t="str">
        <f>"汤吉鸿"</f>
        <v>汤吉鸿</v>
      </c>
      <c r="F224" s="9" t="s">
        <v>246</v>
      </c>
    </row>
    <row r="225" s="1" customFormat="1" ht="18" customHeight="1" spans="1:6">
      <c r="A225" s="7">
        <v>222</v>
      </c>
      <c r="B225" s="10" t="str">
        <f t="shared" si="8"/>
        <v>xerc20250113</v>
      </c>
      <c r="C225" s="10" t="s">
        <v>234</v>
      </c>
      <c r="D225" s="10" t="s">
        <v>235</v>
      </c>
      <c r="E225" s="10" t="str">
        <f>"蒋中一"</f>
        <v>蒋中一</v>
      </c>
      <c r="F225" s="9" t="s">
        <v>247</v>
      </c>
    </row>
    <row r="226" s="1" customFormat="1" ht="18" customHeight="1" spans="1:6">
      <c r="A226" s="7">
        <v>223</v>
      </c>
      <c r="B226" s="10" t="str">
        <f t="shared" si="8"/>
        <v>xerc20250113</v>
      </c>
      <c r="C226" s="10" t="s">
        <v>234</v>
      </c>
      <c r="D226" s="10" t="s">
        <v>235</v>
      </c>
      <c r="E226" s="10" t="str">
        <f>"李艳"</f>
        <v>李艳</v>
      </c>
      <c r="F226" s="9" t="s">
        <v>248</v>
      </c>
    </row>
    <row r="227" s="1" customFormat="1" ht="18" customHeight="1" spans="1:6">
      <c r="A227" s="7">
        <v>224</v>
      </c>
      <c r="B227" s="10" t="str">
        <f t="shared" si="8"/>
        <v>xerc20250113</v>
      </c>
      <c r="C227" s="10" t="s">
        <v>234</v>
      </c>
      <c r="D227" s="10" t="s">
        <v>235</v>
      </c>
      <c r="E227" s="10" t="str">
        <f>"杨亚兰"</f>
        <v>杨亚兰</v>
      </c>
      <c r="F227" s="9" t="s">
        <v>249</v>
      </c>
    </row>
    <row r="228" s="1" customFormat="1" ht="18" customHeight="1" spans="1:6">
      <c r="A228" s="7">
        <v>225</v>
      </c>
      <c r="B228" s="10" t="str">
        <f t="shared" si="8"/>
        <v>xerc20250113</v>
      </c>
      <c r="C228" s="10" t="s">
        <v>234</v>
      </c>
      <c r="D228" s="10" t="s">
        <v>235</v>
      </c>
      <c r="E228" s="10" t="str">
        <f>"向哲逸"</f>
        <v>向哲逸</v>
      </c>
      <c r="F228" s="9" t="s">
        <v>250</v>
      </c>
    </row>
    <row r="229" s="1" customFormat="1" ht="18" customHeight="1" spans="1:6">
      <c r="A229" s="7">
        <v>226</v>
      </c>
      <c r="B229" s="10" t="str">
        <f t="shared" si="8"/>
        <v>xerc20250113</v>
      </c>
      <c r="C229" s="10" t="s">
        <v>234</v>
      </c>
      <c r="D229" s="10" t="s">
        <v>235</v>
      </c>
      <c r="E229" s="10" t="str">
        <f>"谯铃"</f>
        <v>谯铃</v>
      </c>
      <c r="F229" s="9" t="s">
        <v>251</v>
      </c>
    </row>
    <row r="230" s="1" customFormat="1" ht="18" customHeight="1" spans="1:6">
      <c r="A230" s="7">
        <v>227</v>
      </c>
      <c r="B230" s="10" t="str">
        <f t="shared" si="8"/>
        <v>xerc20250113</v>
      </c>
      <c r="C230" s="10" t="s">
        <v>234</v>
      </c>
      <c r="D230" s="10" t="s">
        <v>235</v>
      </c>
      <c r="E230" s="10" t="str">
        <f>"黄秀涵"</f>
        <v>黄秀涵</v>
      </c>
      <c r="F230" s="9" t="s">
        <v>252</v>
      </c>
    </row>
    <row r="231" s="1" customFormat="1" ht="18" customHeight="1" spans="1:6">
      <c r="A231" s="7">
        <v>228</v>
      </c>
      <c r="B231" s="10" t="str">
        <f t="shared" si="8"/>
        <v>xerc20250113</v>
      </c>
      <c r="C231" s="10" t="s">
        <v>234</v>
      </c>
      <c r="D231" s="10" t="s">
        <v>235</v>
      </c>
      <c r="E231" s="10" t="str">
        <f>"谭静"</f>
        <v>谭静</v>
      </c>
      <c r="F231" s="9" t="s">
        <v>253</v>
      </c>
    </row>
    <row r="232" s="1" customFormat="1" ht="18" customHeight="1" spans="1:6">
      <c r="A232" s="7">
        <v>229</v>
      </c>
      <c r="B232" s="10" t="str">
        <f t="shared" si="8"/>
        <v>xerc20250113</v>
      </c>
      <c r="C232" s="10" t="s">
        <v>234</v>
      </c>
      <c r="D232" s="10" t="s">
        <v>235</v>
      </c>
      <c r="E232" s="10" t="str">
        <f>"沈慧灵"</f>
        <v>沈慧灵</v>
      </c>
      <c r="F232" s="9" t="s">
        <v>254</v>
      </c>
    </row>
    <row r="233" s="1" customFormat="1" ht="18" customHeight="1" spans="1:6">
      <c r="A233" s="7">
        <v>230</v>
      </c>
      <c r="B233" s="10" t="str">
        <f t="shared" si="8"/>
        <v>xerc20250113</v>
      </c>
      <c r="C233" s="10" t="s">
        <v>234</v>
      </c>
      <c r="D233" s="10" t="s">
        <v>235</v>
      </c>
      <c r="E233" s="10" t="str">
        <f>"廖欢"</f>
        <v>廖欢</v>
      </c>
      <c r="F233" s="9" t="s">
        <v>255</v>
      </c>
    </row>
    <row r="234" s="1" customFormat="1" ht="18" customHeight="1" spans="1:6">
      <c r="A234" s="7">
        <v>231</v>
      </c>
      <c r="B234" s="10" t="str">
        <f t="shared" si="8"/>
        <v>xerc20250113</v>
      </c>
      <c r="C234" s="10" t="s">
        <v>234</v>
      </c>
      <c r="D234" s="10" t="s">
        <v>235</v>
      </c>
      <c r="E234" s="10" t="str">
        <f>"蒋子琪"</f>
        <v>蒋子琪</v>
      </c>
      <c r="F234" s="9" t="s">
        <v>256</v>
      </c>
    </row>
    <row r="235" s="1" customFormat="1" ht="18" customHeight="1" spans="1:6">
      <c r="A235" s="7">
        <v>232</v>
      </c>
      <c r="B235" s="10" t="str">
        <f t="shared" si="8"/>
        <v>xerc20250113</v>
      </c>
      <c r="C235" s="10" t="s">
        <v>234</v>
      </c>
      <c r="D235" s="10" t="s">
        <v>235</v>
      </c>
      <c r="E235" s="10" t="str">
        <f>"张丹妮"</f>
        <v>张丹妮</v>
      </c>
      <c r="F235" s="9" t="s">
        <v>257</v>
      </c>
    </row>
    <row r="236" s="1" customFormat="1" ht="18" customHeight="1" spans="1:6">
      <c r="A236" s="7">
        <v>233</v>
      </c>
      <c r="B236" s="10" t="str">
        <f t="shared" si="8"/>
        <v>xerc20250113</v>
      </c>
      <c r="C236" s="10" t="s">
        <v>234</v>
      </c>
      <c r="D236" s="10" t="s">
        <v>235</v>
      </c>
      <c r="E236" s="10" t="str">
        <f>"王静"</f>
        <v>王静</v>
      </c>
      <c r="F236" s="9" t="s">
        <v>258</v>
      </c>
    </row>
    <row r="237" s="1" customFormat="1" ht="18" customHeight="1" spans="1:6">
      <c r="A237" s="7">
        <v>234</v>
      </c>
      <c r="B237" s="10" t="str">
        <f t="shared" si="8"/>
        <v>xerc20250113</v>
      </c>
      <c r="C237" s="10" t="s">
        <v>234</v>
      </c>
      <c r="D237" s="10" t="s">
        <v>235</v>
      </c>
      <c r="E237" s="10" t="str">
        <f>"肖言"</f>
        <v>肖言</v>
      </c>
      <c r="F237" s="9" t="s">
        <v>259</v>
      </c>
    </row>
    <row r="238" s="1" customFormat="1" ht="18" customHeight="1" spans="1:6">
      <c r="A238" s="7">
        <v>235</v>
      </c>
      <c r="B238" s="10" t="str">
        <f t="shared" si="8"/>
        <v>xerc20250113</v>
      </c>
      <c r="C238" s="10" t="s">
        <v>234</v>
      </c>
      <c r="D238" s="10" t="s">
        <v>235</v>
      </c>
      <c r="E238" s="10" t="str">
        <f>"杨丽"</f>
        <v>杨丽</v>
      </c>
      <c r="F238" s="11" t="s">
        <v>260</v>
      </c>
    </row>
    <row r="239" s="1" customFormat="1" ht="18" customHeight="1" spans="1:6">
      <c r="A239" s="7">
        <v>236</v>
      </c>
      <c r="B239" s="10" t="str">
        <f t="shared" si="8"/>
        <v>xerc20250113</v>
      </c>
      <c r="C239" s="10" t="s">
        <v>234</v>
      </c>
      <c r="D239" s="10" t="s">
        <v>235</v>
      </c>
      <c r="E239" s="10" t="str">
        <f>"覃惠敏"</f>
        <v>覃惠敏</v>
      </c>
      <c r="F239" s="9" t="s">
        <v>261</v>
      </c>
    </row>
    <row r="240" s="1" customFormat="1" ht="18" customHeight="1" spans="1:6">
      <c r="A240" s="7">
        <v>237</v>
      </c>
      <c r="B240" s="10" t="str">
        <f t="shared" si="8"/>
        <v>xerc20250113</v>
      </c>
      <c r="C240" s="10" t="s">
        <v>234</v>
      </c>
      <c r="D240" s="10" t="s">
        <v>235</v>
      </c>
      <c r="E240" s="10" t="str">
        <f>"向薇"</f>
        <v>向薇</v>
      </c>
      <c r="F240" s="9" t="s">
        <v>262</v>
      </c>
    </row>
    <row r="241" s="1" customFormat="1" ht="18" customHeight="1" spans="1:6">
      <c r="A241" s="7">
        <v>238</v>
      </c>
      <c r="B241" s="10" t="str">
        <f t="shared" ref="B241:B277" si="9">"xerc20250114"</f>
        <v>xerc20250114</v>
      </c>
      <c r="C241" s="10" t="s">
        <v>263</v>
      </c>
      <c r="D241" s="10" t="s">
        <v>235</v>
      </c>
      <c r="E241" s="10" t="str">
        <f>"李燕"</f>
        <v>李燕</v>
      </c>
      <c r="F241" s="9" t="s">
        <v>264</v>
      </c>
    </row>
    <row r="242" s="1" customFormat="1" ht="18" customHeight="1" spans="1:6">
      <c r="A242" s="7">
        <v>239</v>
      </c>
      <c r="B242" s="10" t="str">
        <f t="shared" si="9"/>
        <v>xerc20250114</v>
      </c>
      <c r="C242" s="10" t="s">
        <v>263</v>
      </c>
      <c r="D242" s="10" t="s">
        <v>235</v>
      </c>
      <c r="E242" s="10" t="str">
        <f>"曾昀"</f>
        <v>曾昀</v>
      </c>
      <c r="F242" s="9" t="s">
        <v>265</v>
      </c>
    </row>
    <row r="243" s="1" customFormat="1" ht="18" customHeight="1" spans="1:6">
      <c r="A243" s="7">
        <v>240</v>
      </c>
      <c r="B243" s="10" t="str">
        <f t="shared" si="9"/>
        <v>xerc20250114</v>
      </c>
      <c r="C243" s="10" t="s">
        <v>263</v>
      </c>
      <c r="D243" s="10" t="s">
        <v>235</v>
      </c>
      <c r="E243" s="10" t="str">
        <f>"周田星"</f>
        <v>周田星</v>
      </c>
      <c r="F243" s="9" t="s">
        <v>266</v>
      </c>
    </row>
    <row r="244" s="1" customFormat="1" ht="18" customHeight="1" spans="1:6">
      <c r="A244" s="7">
        <v>241</v>
      </c>
      <c r="B244" s="10" t="str">
        <f t="shared" si="9"/>
        <v>xerc20250114</v>
      </c>
      <c r="C244" s="10" t="s">
        <v>263</v>
      </c>
      <c r="D244" s="10" t="s">
        <v>235</v>
      </c>
      <c r="E244" s="10" t="str">
        <f>"付泓霖"</f>
        <v>付泓霖</v>
      </c>
      <c r="F244" s="9" t="s">
        <v>267</v>
      </c>
    </row>
    <row r="245" s="1" customFormat="1" ht="18" customHeight="1" spans="1:6">
      <c r="A245" s="7">
        <v>242</v>
      </c>
      <c r="B245" s="10" t="str">
        <f t="shared" si="9"/>
        <v>xerc20250114</v>
      </c>
      <c r="C245" s="10" t="s">
        <v>263</v>
      </c>
      <c r="D245" s="10" t="s">
        <v>235</v>
      </c>
      <c r="E245" s="10" t="str">
        <f>"杨红"</f>
        <v>杨红</v>
      </c>
      <c r="F245" s="9" t="s">
        <v>268</v>
      </c>
    </row>
    <row r="246" s="1" customFormat="1" ht="18" customHeight="1" spans="1:6">
      <c r="A246" s="7">
        <v>243</v>
      </c>
      <c r="B246" s="10" t="str">
        <f t="shared" si="9"/>
        <v>xerc20250114</v>
      </c>
      <c r="C246" s="10" t="s">
        <v>263</v>
      </c>
      <c r="D246" s="10" t="s">
        <v>235</v>
      </c>
      <c r="E246" s="10" t="str">
        <f>"徐枫"</f>
        <v>徐枫</v>
      </c>
      <c r="F246" s="9" t="s">
        <v>269</v>
      </c>
    </row>
    <row r="247" s="1" customFormat="1" ht="18" customHeight="1" spans="1:6">
      <c r="A247" s="7">
        <v>244</v>
      </c>
      <c r="B247" s="10" t="str">
        <f t="shared" si="9"/>
        <v>xerc20250114</v>
      </c>
      <c r="C247" s="10" t="s">
        <v>263</v>
      </c>
      <c r="D247" s="10" t="s">
        <v>235</v>
      </c>
      <c r="E247" s="10" t="str">
        <f>"郑红艳"</f>
        <v>郑红艳</v>
      </c>
      <c r="F247" s="9" t="s">
        <v>270</v>
      </c>
    </row>
    <row r="248" s="1" customFormat="1" ht="18" customHeight="1" spans="1:6">
      <c r="A248" s="7">
        <v>245</v>
      </c>
      <c r="B248" s="10" t="str">
        <f t="shared" si="9"/>
        <v>xerc20250114</v>
      </c>
      <c r="C248" s="10" t="s">
        <v>263</v>
      </c>
      <c r="D248" s="10" t="s">
        <v>235</v>
      </c>
      <c r="E248" s="10" t="str">
        <f>"潘娅琴"</f>
        <v>潘娅琴</v>
      </c>
      <c r="F248" s="9" t="s">
        <v>271</v>
      </c>
    </row>
    <row r="249" s="1" customFormat="1" ht="18" customHeight="1" spans="1:6">
      <c r="A249" s="7">
        <v>246</v>
      </c>
      <c r="B249" s="10" t="str">
        <f t="shared" si="9"/>
        <v>xerc20250114</v>
      </c>
      <c r="C249" s="10" t="s">
        <v>263</v>
      </c>
      <c r="D249" s="10" t="s">
        <v>235</v>
      </c>
      <c r="E249" s="10" t="str">
        <f>"袁茂华"</f>
        <v>袁茂华</v>
      </c>
      <c r="F249" s="9" t="s">
        <v>272</v>
      </c>
    </row>
    <row r="250" s="1" customFormat="1" ht="18" customHeight="1" spans="1:6">
      <c r="A250" s="7">
        <v>247</v>
      </c>
      <c r="B250" s="10" t="str">
        <f t="shared" si="9"/>
        <v>xerc20250114</v>
      </c>
      <c r="C250" s="10" t="s">
        <v>263</v>
      </c>
      <c r="D250" s="10" t="s">
        <v>235</v>
      </c>
      <c r="E250" s="10" t="str">
        <f>"郑蓉"</f>
        <v>郑蓉</v>
      </c>
      <c r="F250" s="9" t="s">
        <v>273</v>
      </c>
    </row>
    <row r="251" s="1" customFormat="1" ht="18" customHeight="1" spans="1:6">
      <c r="A251" s="7">
        <v>248</v>
      </c>
      <c r="B251" s="10" t="str">
        <f t="shared" si="9"/>
        <v>xerc20250114</v>
      </c>
      <c r="C251" s="10" t="s">
        <v>263</v>
      </c>
      <c r="D251" s="10" t="s">
        <v>235</v>
      </c>
      <c r="E251" s="10" t="str">
        <f>"杨启华"</f>
        <v>杨启华</v>
      </c>
      <c r="F251" s="9" t="s">
        <v>274</v>
      </c>
    </row>
    <row r="252" s="1" customFormat="1" ht="18" customHeight="1" spans="1:6">
      <c r="A252" s="7">
        <v>249</v>
      </c>
      <c r="B252" s="10" t="str">
        <f t="shared" si="9"/>
        <v>xerc20250114</v>
      </c>
      <c r="C252" s="10" t="s">
        <v>263</v>
      </c>
      <c r="D252" s="10" t="s">
        <v>235</v>
      </c>
      <c r="E252" s="10" t="str">
        <f>"李团圆"</f>
        <v>李团圆</v>
      </c>
      <c r="F252" s="9" t="s">
        <v>275</v>
      </c>
    </row>
    <row r="253" s="1" customFormat="1" ht="18" customHeight="1" spans="1:6">
      <c r="A253" s="7">
        <v>250</v>
      </c>
      <c r="B253" s="10" t="str">
        <f t="shared" si="9"/>
        <v>xerc20250114</v>
      </c>
      <c r="C253" s="10" t="s">
        <v>263</v>
      </c>
      <c r="D253" s="10" t="s">
        <v>235</v>
      </c>
      <c r="E253" s="10" t="str">
        <f>"侯小丽"</f>
        <v>侯小丽</v>
      </c>
      <c r="F253" s="9" t="s">
        <v>276</v>
      </c>
    </row>
    <row r="254" s="1" customFormat="1" ht="18" customHeight="1" spans="1:6">
      <c r="A254" s="7">
        <v>251</v>
      </c>
      <c r="B254" s="10" t="str">
        <f t="shared" si="9"/>
        <v>xerc20250114</v>
      </c>
      <c r="C254" s="10" t="s">
        <v>263</v>
      </c>
      <c r="D254" s="10" t="s">
        <v>235</v>
      </c>
      <c r="E254" s="10" t="str">
        <f>"张威"</f>
        <v>张威</v>
      </c>
      <c r="F254" s="9" t="s">
        <v>277</v>
      </c>
    </row>
    <row r="255" s="1" customFormat="1" ht="18" customHeight="1" spans="1:6">
      <c r="A255" s="7">
        <v>252</v>
      </c>
      <c r="B255" s="10" t="str">
        <f t="shared" si="9"/>
        <v>xerc20250114</v>
      </c>
      <c r="C255" s="10" t="s">
        <v>263</v>
      </c>
      <c r="D255" s="10" t="s">
        <v>235</v>
      </c>
      <c r="E255" s="10" t="str">
        <f>"文婷"</f>
        <v>文婷</v>
      </c>
      <c r="F255" s="9" t="s">
        <v>278</v>
      </c>
    </row>
    <row r="256" s="1" customFormat="1" ht="18" customHeight="1" spans="1:6">
      <c r="A256" s="7">
        <v>253</v>
      </c>
      <c r="B256" s="10" t="str">
        <f t="shared" si="9"/>
        <v>xerc20250114</v>
      </c>
      <c r="C256" s="10" t="s">
        <v>263</v>
      </c>
      <c r="D256" s="10" t="s">
        <v>235</v>
      </c>
      <c r="E256" s="10" t="str">
        <f>"贺佳"</f>
        <v>贺佳</v>
      </c>
      <c r="F256" s="9" t="s">
        <v>279</v>
      </c>
    </row>
    <row r="257" s="1" customFormat="1" ht="18" customHeight="1" spans="1:6">
      <c r="A257" s="7">
        <v>254</v>
      </c>
      <c r="B257" s="10" t="str">
        <f t="shared" si="9"/>
        <v>xerc20250114</v>
      </c>
      <c r="C257" s="10" t="s">
        <v>263</v>
      </c>
      <c r="D257" s="10" t="s">
        <v>235</v>
      </c>
      <c r="E257" s="10" t="str">
        <f>"严冬嵬"</f>
        <v>严冬嵬</v>
      </c>
      <c r="F257" s="9" t="s">
        <v>280</v>
      </c>
    </row>
    <row r="258" s="1" customFormat="1" ht="18" customHeight="1" spans="1:6">
      <c r="A258" s="7">
        <v>255</v>
      </c>
      <c r="B258" s="10" t="str">
        <f t="shared" si="9"/>
        <v>xerc20250114</v>
      </c>
      <c r="C258" s="10" t="s">
        <v>263</v>
      </c>
      <c r="D258" s="10" t="s">
        <v>235</v>
      </c>
      <c r="E258" s="10" t="str">
        <f>"胡涛"</f>
        <v>胡涛</v>
      </c>
      <c r="F258" s="9" t="s">
        <v>281</v>
      </c>
    </row>
    <row r="259" s="1" customFormat="1" ht="18" customHeight="1" spans="1:6">
      <c r="A259" s="7">
        <v>256</v>
      </c>
      <c r="B259" s="10" t="str">
        <f t="shared" si="9"/>
        <v>xerc20250114</v>
      </c>
      <c r="C259" s="10" t="s">
        <v>263</v>
      </c>
      <c r="D259" s="10" t="s">
        <v>235</v>
      </c>
      <c r="E259" s="10" t="str">
        <f>"何铭"</f>
        <v>何铭</v>
      </c>
      <c r="F259" s="9" t="s">
        <v>282</v>
      </c>
    </row>
    <row r="260" s="1" customFormat="1" ht="18" customHeight="1" spans="1:6">
      <c r="A260" s="7">
        <v>257</v>
      </c>
      <c r="B260" s="10" t="str">
        <f t="shared" si="9"/>
        <v>xerc20250114</v>
      </c>
      <c r="C260" s="10" t="s">
        <v>263</v>
      </c>
      <c r="D260" s="10" t="s">
        <v>235</v>
      </c>
      <c r="E260" s="10" t="str">
        <f>"谭周宇"</f>
        <v>谭周宇</v>
      </c>
      <c r="F260" s="9" t="s">
        <v>283</v>
      </c>
    </row>
    <row r="261" s="1" customFormat="1" ht="18" customHeight="1" spans="1:6">
      <c r="A261" s="7">
        <v>258</v>
      </c>
      <c r="B261" s="10" t="str">
        <f t="shared" si="9"/>
        <v>xerc20250114</v>
      </c>
      <c r="C261" s="10" t="s">
        <v>263</v>
      </c>
      <c r="D261" s="10" t="s">
        <v>235</v>
      </c>
      <c r="E261" s="10" t="str">
        <f>"牟群瑶"</f>
        <v>牟群瑶</v>
      </c>
      <c r="F261" s="9" t="s">
        <v>284</v>
      </c>
    </row>
    <row r="262" s="1" customFormat="1" ht="18" customHeight="1" spans="1:6">
      <c r="A262" s="7">
        <v>259</v>
      </c>
      <c r="B262" s="10" t="str">
        <f t="shared" si="9"/>
        <v>xerc20250114</v>
      </c>
      <c r="C262" s="10" t="s">
        <v>263</v>
      </c>
      <c r="D262" s="10" t="s">
        <v>235</v>
      </c>
      <c r="E262" s="10" t="str">
        <f>"刘娜"</f>
        <v>刘娜</v>
      </c>
      <c r="F262" s="9" t="s">
        <v>285</v>
      </c>
    </row>
    <row r="263" s="1" customFormat="1" ht="18" customHeight="1" spans="1:6">
      <c r="A263" s="7">
        <v>260</v>
      </c>
      <c r="B263" s="10" t="str">
        <f t="shared" si="9"/>
        <v>xerc20250114</v>
      </c>
      <c r="C263" s="10" t="s">
        <v>263</v>
      </c>
      <c r="D263" s="10" t="s">
        <v>235</v>
      </c>
      <c r="E263" s="10" t="str">
        <f>"柯宇"</f>
        <v>柯宇</v>
      </c>
      <c r="F263" s="11" t="s">
        <v>286</v>
      </c>
    </row>
    <row r="264" s="1" customFormat="1" ht="18" customHeight="1" spans="1:6">
      <c r="A264" s="7">
        <v>261</v>
      </c>
      <c r="B264" s="10" t="str">
        <f t="shared" si="9"/>
        <v>xerc20250114</v>
      </c>
      <c r="C264" s="10" t="s">
        <v>263</v>
      </c>
      <c r="D264" s="10" t="s">
        <v>235</v>
      </c>
      <c r="E264" s="10" t="str">
        <f>"郑搏强"</f>
        <v>郑搏强</v>
      </c>
      <c r="F264" s="9" t="s">
        <v>287</v>
      </c>
    </row>
    <row r="265" s="1" customFormat="1" ht="18" customHeight="1" spans="1:6">
      <c r="A265" s="7">
        <v>262</v>
      </c>
      <c r="B265" s="10" t="str">
        <f t="shared" si="9"/>
        <v>xerc20250114</v>
      </c>
      <c r="C265" s="10" t="s">
        <v>263</v>
      </c>
      <c r="D265" s="10" t="s">
        <v>235</v>
      </c>
      <c r="E265" s="10" t="str">
        <f>"李从瑢"</f>
        <v>李从瑢</v>
      </c>
      <c r="F265" s="9" t="s">
        <v>288</v>
      </c>
    </row>
    <row r="266" s="1" customFormat="1" ht="18" customHeight="1" spans="1:6">
      <c r="A266" s="7">
        <v>263</v>
      </c>
      <c r="B266" s="10" t="str">
        <f t="shared" si="9"/>
        <v>xerc20250114</v>
      </c>
      <c r="C266" s="10" t="s">
        <v>263</v>
      </c>
      <c r="D266" s="10" t="s">
        <v>235</v>
      </c>
      <c r="E266" s="10" t="str">
        <f>"徐琼"</f>
        <v>徐琼</v>
      </c>
      <c r="F266" s="9" t="s">
        <v>289</v>
      </c>
    </row>
    <row r="267" s="1" customFormat="1" ht="18" customHeight="1" spans="1:6">
      <c r="A267" s="7">
        <v>264</v>
      </c>
      <c r="B267" s="10" t="str">
        <f t="shared" si="9"/>
        <v>xerc20250114</v>
      </c>
      <c r="C267" s="10" t="s">
        <v>263</v>
      </c>
      <c r="D267" s="10" t="s">
        <v>235</v>
      </c>
      <c r="E267" s="10" t="str">
        <f>"陈秀枝"</f>
        <v>陈秀枝</v>
      </c>
      <c r="F267" s="9" t="s">
        <v>290</v>
      </c>
    </row>
    <row r="268" s="1" customFormat="1" ht="18" customHeight="1" spans="1:6">
      <c r="A268" s="7">
        <v>265</v>
      </c>
      <c r="B268" s="10" t="str">
        <f t="shared" si="9"/>
        <v>xerc20250114</v>
      </c>
      <c r="C268" s="10" t="s">
        <v>263</v>
      </c>
      <c r="D268" s="10" t="s">
        <v>235</v>
      </c>
      <c r="E268" s="10" t="str">
        <f>"王甜"</f>
        <v>王甜</v>
      </c>
      <c r="F268" s="9" t="s">
        <v>291</v>
      </c>
    </row>
    <row r="269" s="1" customFormat="1" ht="18" customHeight="1" spans="1:6">
      <c r="A269" s="7">
        <v>266</v>
      </c>
      <c r="B269" s="10" t="str">
        <f t="shared" si="9"/>
        <v>xerc20250114</v>
      </c>
      <c r="C269" s="10" t="s">
        <v>263</v>
      </c>
      <c r="D269" s="10" t="s">
        <v>235</v>
      </c>
      <c r="E269" s="10" t="str">
        <f>"代睿"</f>
        <v>代睿</v>
      </c>
      <c r="F269" s="9" t="s">
        <v>292</v>
      </c>
    </row>
    <row r="270" s="1" customFormat="1" ht="18" customHeight="1" spans="1:6">
      <c r="A270" s="7">
        <v>267</v>
      </c>
      <c r="B270" s="10" t="str">
        <f t="shared" si="9"/>
        <v>xerc20250114</v>
      </c>
      <c r="C270" s="10" t="s">
        <v>263</v>
      </c>
      <c r="D270" s="10" t="s">
        <v>235</v>
      </c>
      <c r="E270" s="10" t="str">
        <f>"张巧丽"</f>
        <v>张巧丽</v>
      </c>
      <c r="F270" s="9" t="s">
        <v>293</v>
      </c>
    </row>
    <row r="271" s="1" customFormat="1" ht="18" customHeight="1" spans="1:6">
      <c r="A271" s="7">
        <v>268</v>
      </c>
      <c r="B271" s="10" t="str">
        <f t="shared" si="9"/>
        <v>xerc20250114</v>
      </c>
      <c r="C271" s="10" t="s">
        <v>263</v>
      </c>
      <c r="D271" s="10" t="s">
        <v>235</v>
      </c>
      <c r="E271" s="10" t="str">
        <f>"黄渝凤"</f>
        <v>黄渝凤</v>
      </c>
      <c r="F271" s="9" t="s">
        <v>294</v>
      </c>
    </row>
    <row r="272" s="1" customFormat="1" ht="18" customHeight="1" spans="1:6">
      <c r="A272" s="7">
        <v>269</v>
      </c>
      <c r="B272" s="10" t="str">
        <f t="shared" si="9"/>
        <v>xerc20250114</v>
      </c>
      <c r="C272" s="10" t="s">
        <v>263</v>
      </c>
      <c r="D272" s="10" t="s">
        <v>235</v>
      </c>
      <c r="E272" s="10" t="str">
        <f>"向慧"</f>
        <v>向慧</v>
      </c>
      <c r="F272" s="9" t="s">
        <v>295</v>
      </c>
    </row>
    <row r="273" s="1" customFormat="1" ht="18" customHeight="1" spans="1:6">
      <c r="A273" s="7">
        <v>270</v>
      </c>
      <c r="B273" s="10" t="str">
        <f t="shared" si="9"/>
        <v>xerc20250114</v>
      </c>
      <c r="C273" s="10" t="s">
        <v>263</v>
      </c>
      <c r="D273" s="10" t="s">
        <v>235</v>
      </c>
      <c r="E273" s="10" t="str">
        <f>"向迎香"</f>
        <v>向迎香</v>
      </c>
      <c r="F273" s="9" t="s">
        <v>296</v>
      </c>
    </row>
    <row r="274" s="1" customFormat="1" ht="18" customHeight="1" spans="1:6">
      <c r="A274" s="7">
        <v>271</v>
      </c>
      <c r="B274" s="10" t="str">
        <f t="shared" si="9"/>
        <v>xerc20250114</v>
      </c>
      <c r="C274" s="10" t="s">
        <v>263</v>
      </c>
      <c r="D274" s="10" t="s">
        <v>235</v>
      </c>
      <c r="E274" s="10" t="str">
        <f>"向妮华"</f>
        <v>向妮华</v>
      </c>
      <c r="F274" s="9" t="s">
        <v>297</v>
      </c>
    </row>
    <row r="275" s="1" customFormat="1" ht="18" customHeight="1" spans="1:6">
      <c r="A275" s="7">
        <v>272</v>
      </c>
      <c r="B275" s="10" t="str">
        <f t="shared" si="9"/>
        <v>xerc20250114</v>
      </c>
      <c r="C275" s="10" t="s">
        <v>263</v>
      </c>
      <c r="D275" s="10" t="s">
        <v>235</v>
      </c>
      <c r="E275" s="10" t="str">
        <f>"冉晨翀"</f>
        <v>冉晨翀</v>
      </c>
      <c r="F275" s="9" t="s">
        <v>298</v>
      </c>
    </row>
    <row r="276" s="1" customFormat="1" ht="18" customHeight="1" spans="1:6">
      <c r="A276" s="7">
        <v>273</v>
      </c>
      <c r="B276" s="10" t="str">
        <f t="shared" si="9"/>
        <v>xerc20250114</v>
      </c>
      <c r="C276" s="10" t="s">
        <v>263</v>
      </c>
      <c r="D276" s="10" t="s">
        <v>235</v>
      </c>
      <c r="E276" s="10" t="str">
        <f>"李倩"</f>
        <v>李倩</v>
      </c>
      <c r="F276" s="9" t="s">
        <v>299</v>
      </c>
    </row>
    <row r="277" s="1" customFormat="1" ht="18" customHeight="1" spans="1:6">
      <c r="A277" s="7">
        <v>274</v>
      </c>
      <c r="B277" s="10" t="str">
        <f t="shared" si="9"/>
        <v>xerc20250114</v>
      </c>
      <c r="C277" s="10" t="s">
        <v>263</v>
      </c>
      <c r="D277" s="10" t="s">
        <v>235</v>
      </c>
      <c r="E277" s="10" t="str">
        <f>"饶秋韵"</f>
        <v>饶秋韵</v>
      </c>
      <c r="F277" s="9" t="s">
        <v>300</v>
      </c>
    </row>
    <row r="278" s="1" customFormat="1" ht="18" customHeight="1" spans="1:6">
      <c r="A278" s="7">
        <v>275</v>
      </c>
      <c r="B278" s="10" t="str">
        <f t="shared" ref="B278:B308" si="10">"xerc20250115"</f>
        <v>xerc20250115</v>
      </c>
      <c r="C278" s="10" t="s">
        <v>301</v>
      </c>
      <c r="D278" s="10" t="s">
        <v>302</v>
      </c>
      <c r="E278" s="10" t="str">
        <f>"陈宇"</f>
        <v>陈宇</v>
      </c>
      <c r="F278" s="9" t="s">
        <v>303</v>
      </c>
    </row>
    <row r="279" s="1" customFormat="1" ht="18" customHeight="1" spans="1:6">
      <c r="A279" s="7">
        <v>276</v>
      </c>
      <c r="B279" s="10" t="str">
        <f t="shared" si="10"/>
        <v>xerc20250115</v>
      </c>
      <c r="C279" s="10" t="s">
        <v>301</v>
      </c>
      <c r="D279" s="10" t="s">
        <v>302</v>
      </c>
      <c r="E279" s="10" t="str">
        <f>"陈小米"</f>
        <v>陈小米</v>
      </c>
      <c r="F279" s="9" t="s">
        <v>304</v>
      </c>
    </row>
    <row r="280" s="1" customFormat="1" ht="18" customHeight="1" spans="1:6">
      <c r="A280" s="7">
        <v>277</v>
      </c>
      <c r="B280" s="10" t="str">
        <f t="shared" si="10"/>
        <v>xerc20250115</v>
      </c>
      <c r="C280" s="10" t="s">
        <v>301</v>
      </c>
      <c r="D280" s="10" t="s">
        <v>302</v>
      </c>
      <c r="E280" s="10" t="str">
        <f>"王庆"</f>
        <v>王庆</v>
      </c>
      <c r="F280" s="9" t="s">
        <v>305</v>
      </c>
    </row>
    <row r="281" s="1" customFormat="1" ht="18" customHeight="1" spans="1:6">
      <c r="A281" s="7">
        <v>278</v>
      </c>
      <c r="B281" s="10" t="str">
        <f t="shared" si="10"/>
        <v>xerc20250115</v>
      </c>
      <c r="C281" s="10" t="s">
        <v>301</v>
      </c>
      <c r="D281" s="10" t="s">
        <v>302</v>
      </c>
      <c r="E281" s="10" t="str">
        <f>"杨俊武"</f>
        <v>杨俊武</v>
      </c>
      <c r="F281" s="9" t="s">
        <v>306</v>
      </c>
    </row>
    <row r="282" s="1" customFormat="1" ht="18" customHeight="1" spans="1:6">
      <c r="A282" s="7">
        <v>279</v>
      </c>
      <c r="B282" s="10" t="str">
        <f t="shared" si="10"/>
        <v>xerc20250115</v>
      </c>
      <c r="C282" s="10" t="s">
        <v>301</v>
      </c>
      <c r="D282" s="10" t="s">
        <v>302</v>
      </c>
      <c r="E282" s="10" t="str">
        <f>"肖鸿宇"</f>
        <v>肖鸿宇</v>
      </c>
      <c r="F282" s="9" t="s">
        <v>307</v>
      </c>
    </row>
    <row r="283" s="1" customFormat="1" ht="18" customHeight="1" spans="1:6">
      <c r="A283" s="7">
        <v>280</v>
      </c>
      <c r="B283" s="10" t="str">
        <f t="shared" si="10"/>
        <v>xerc20250115</v>
      </c>
      <c r="C283" s="10" t="s">
        <v>301</v>
      </c>
      <c r="D283" s="10" t="s">
        <v>302</v>
      </c>
      <c r="E283" s="10" t="str">
        <f>"宋文武"</f>
        <v>宋文武</v>
      </c>
      <c r="F283" s="9" t="s">
        <v>308</v>
      </c>
    </row>
    <row r="284" s="1" customFormat="1" ht="18" customHeight="1" spans="1:6">
      <c r="A284" s="7">
        <v>281</v>
      </c>
      <c r="B284" s="10" t="str">
        <f t="shared" si="10"/>
        <v>xerc20250115</v>
      </c>
      <c r="C284" s="10" t="s">
        <v>301</v>
      </c>
      <c r="D284" s="10" t="s">
        <v>302</v>
      </c>
      <c r="E284" s="10" t="str">
        <f>"夏苏敬"</f>
        <v>夏苏敬</v>
      </c>
      <c r="F284" s="9" t="s">
        <v>309</v>
      </c>
    </row>
    <row r="285" s="1" customFormat="1" ht="18" customHeight="1" spans="1:6">
      <c r="A285" s="7">
        <v>282</v>
      </c>
      <c r="B285" s="10" t="str">
        <f t="shared" si="10"/>
        <v>xerc20250115</v>
      </c>
      <c r="C285" s="10" t="s">
        <v>301</v>
      </c>
      <c r="D285" s="10" t="s">
        <v>302</v>
      </c>
      <c r="E285" s="10" t="str">
        <f>"邢高山"</f>
        <v>邢高山</v>
      </c>
      <c r="F285" s="9" t="s">
        <v>310</v>
      </c>
    </row>
    <row r="286" s="1" customFormat="1" ht="18" customHeight="1" spans="1:6">
      <c r="A286" s="7">
        <v>283</v>
      </c>
      <c r="B286" s="10" t="str">
        <f t="shared" si="10"/>
        <v>xerc20250115</v>
      </c>
      <c r="C286" s="10" t="s">
        <v>301</v>
      </c>
      <c r="D286" s="10" t="s">
        <v>302</v>
      </c>
      <c r="E286" s="10" t="str">
        <f>"田晓睿"</f>
        <v>田晓睿</v>
      </c>
      <c r="F286" s="9" t="s">
        <v>311</v>
      </c>
    </row>
    <row r="287" s="1" customFormat="1" ht="18" customHeight="1" spans="1:6">
      <c r="A287" s="7">
        <v>284</v>
      </c>
      <c r="B287" s="10" t="str">
        <f t="shared" si="10"/>
        <v>xerc20250115</v>
      </c>
      <c r="C287" s="10" t="s">
        <v>301</v>
      </c>
      <c r="D287" s="10" t="s">
        <v>302</v>
      </c>
      <c r="E287" s="10" t="str">
        <f>"周仁迪"</f>
        <v>周仁迪</v>
      </c>
      <c r="F287" s="9" t="s">
        <v>312</v>
      </c>
    </row>
    <row r="288" s="1" customFormat="1" ht="18" customHeight="1" spans="1:6">
      <c r="A288" s="7">
        <v>285</v>
      </c>
      <c r="B288" s="10" t="str">
        <f t="shared" si="10"/>
        <v>xerc20250115</v>
      </c>
      <c r="C288" s="10" t="s">
        <v>301</v>
      </c>
      <c r="D288" s="10" t="s">
        <v>302</v>
      </c>
      <c r="E288" s="10" t="str">
        <f>"黄亚玲"</f>
        <v>黄亚玲</v>
      </c>
      <c r="F288" s="9" t="s">
        <v>313</v>
      </c>
    </row>
    <row r="289" s="1" customFormat="1" ht="18" customHeight="1" spans="1:6">
      <c r="A289" s="7">
        <v>286</v>
      </c>
      <c r="B289" s="10" t="str">
        <f t="shared" si="10"/>
        <v>xerc20250115</v>
      </c>
      <c r="C289" s="10" t="s">
        <v>301</v>
      </c>
      <c r="D289" s="10" t="s">
        <v>302</v>
      </c>
      <c r="E289" s="10" t="str">
        <f>"陈鑫"</f>
        <v>陈鑫</v>
      </c>
      <c r="F289" s="9" t="s">
        <v>314</v>
      </c>
    </row>
    <row r="290" s="1" customFormat="1" ht="18" customHeight="1" spans="1:6">
      <c r="A290" s="7">
        <v>287</v>
      </c>
      <c r="B290" s="10" t="str">
        <f t="shared" si="10"/>
        <v>xerc20250115</v>
      </c>
      <c r="C290" s="10" t="s">
        <v>301</v>
      </c>
      <c r="D290" s="10" t="s">
        <v>302</v>
      </c>
      <c r="E290" s="10" t="str">
        <f>"邓小倩"</f>
        <v>邓小倩</v>
      </c>
      <c r="F290" s="9" t="s">
        <v>315</v>
      </c>
    </row>
    <row r="291" s="1" customFormat="1" ht="18" customHeight="1" spans="1:6">
      <c r="A291" s="7">
        <v>288</v>
      </c>
      <c r="B291" s="10" t="str">
        <f t="shared" si="10"/>
        <v>xerc20250115</v>
      </c>
      <c r="C291" s="10" t="s">
        <v>301</v>
      </c>
      <c r="D291" s="10" t="s">
        <v>302</v>
      </c>
      <c r="E291" s="10" t="str">
        <f>"杨慧敏"</f>
        <v>杨慧敏</v>
      </c>
      <c r="F291" s="9" t="s">
        <v>316</v>
      </c>
    </row>
    <row r="292" s="1" customFormat="1" ht="18" customHeight="1" spans="1:6">
      <c r="A292" s="7">
        <v>289</v>
      </c>
      <c r="B292" s="10" t="str">
        <f t="shared" si="10"/>
        <v>xerc20250115</v>
      </c>
      <c r="C292" s="10" t="s">
        <v>301</v>
      </c>
      <c r="D292" s="10" t="s">
        <v>302</v>
      </c>
      <c r="E292" s="10" t="str">
        <f>"陈彬睿"</f>
        <v>陈彬睿</v>
      </c>
      <c r="F292" s="9" t="s">
        <v>317</v>
      </c>
    </row>
    <row r="293" s="1" customFormat="1" ht="18" customHeight="1" spans="1:6">
      <c r="A293" s="7">
        <v>290</v>
      </c>
      <c r="B293" s="10" t="str">
        <f t="shared" si="10"/>
        <v>xerc20250115</v>
      </c>
      <c r="C293" s="10" t="s">
        <v>301</v>
      </c>
      <c r="D293" s="10" t="s">
        <v>302</v>
      </c>
      <c r="E293" s="10" t="str">
        <f>"吴俊"</f>
        <v>吴俊</v>
      </c>
      <c r="F293" s="9" t="s">
        <v>318</v>
      </c>
    </row>
    <row r="294" s="1" customFormat="1" ht="18" customHeight="1" spans="1:6">
      <c r="A294" s="7">
        <v>291</v>
      </c>
      <c r="B294" s="10" t="str">
        <f t="shared" si="10"/>
        <v>xerc20250115</v>
      </c>
      <c r="C294" s="10" t="s">
        <v>301</v>
      </c>
      <c r="D294" s="10" t="s">
        <v>302</v>
      </c>
      <c r="E294" s="10" t="str">
        <f>"谭海玲"</f>
        <v>谭海玲</v>
      </c>
      <c r="F294" s="9" t="s">
        <v>319</v>
      </c>
    </row>
    <row r="295" s="1" customFormat="1" ht="18" customHeight="1" spans="1:6">
      <c r="A295" s="7">
        <v>292</v>
      </c>
      <c r="B295" s="10" t="str">
        <f t="shared" si="10"/>
        <v>xerc20250115</v>
      </c>
      <c r="C295" s="10" t="s">
        <v>301</v>
      </c>
      <c r="D295" s="10" t="s">
        <v>302</v>
      </c>
      <c r="E295" s="10" t="str">
        <f>"汪炜檬"</f>
        <v>汪炜檬</v>
      </c>
      <c r="F295" s="9" t="s">
        <v>320</v>
      </c>
    </row>
    <row r="296" s="1" customFormat="1" ht="18" customHeight="1" spans="1:6">
      <c r="A296" s="7">
        <v>293</v>
      </c>
      <c r="B296" s="10" t="str">
        <f t="shared" si="10"/>
        <v>xerc20250115</v>
      </c>
      <c r="C296" s="10" t="s">
        <v>301</v>
      </c>
      <c r="D296" s="10" t="s">
        <v>302</v>
      </c>
      <c r="E296" s="10" t="str">
        <f>"黄洪"</f>
        <v>黄洪</v>
      </c>
      <c r="F296" s="9" t="s">
        <v>321</v>
      </c>
    </row>
    <row r="297" s="1" customFormat="1" ht="18" customHeight="1" spans="1:6">
      <c r="A297" s="7">
        <v>294</v>
      </c>
      <c r="B297" s="10" t="str">
        <f t="shared" si="10"/>
        <v>xerc20250115</v>
      </c>
      <c r="C297" s="10" t="s">
        <v>301</v>
      </c>
      <c r="D297" s="10" t="s">
        <v>302</v>
      </c>
      <c r="E297" s="10" t="str">
        <f>"吴倩"</f>
        <v>吴倩</v>
      </c>
      <c r="F297" s="9" t="s">
        <v>322</v>
      </c>
    </row>
    <row r="298" s="1" customFormat="1" ht="18" customHeight="1" spans="1:6">
      <c r="A298" s="7">
        <v>295</v>
      </c>
      <c r="B298" s="10" t="str">
        <f t="shared" si="10"/>
        <v>xerc20250115</v>
      </c>
      <c r="C298" s="10" t="s">
        <v>301</v>
      </c>
      <c r="D298" s="10" t="s">
        <v>302</v>
      </c>
      <c r="E298" s="10" t="str">
        <f>"杨航"</f>
        <v>杨航</v>
      </c>
      <c r="F298" s="9" t="s">
        <v>323</v>
      </c>
    </row>
    <row r="299" s="1" customFormat="1" ht="18" customHeight="1" spans="1:6">
      <c r="A299" s="7">
        <v>296</v>
      </c>
      <c r="B299" s="10" t="str">
        <f t="shared" si="10"/>
        <v>xerc20250115</v>
      </c>
      <c r="C299" s="10" t="s">
        <v>301</v>
      </c>
      <c r="D299" s="10" t="s">
        <v>302</v>
      </c>
      <c r="E299" s="10" t="str">
        <f>"张红梅"</f>
        <v>张红梅</v>
      </c>
      <c r="F299" s="9" t="s">
        <v>324</v>
      </c>
    </row>
    <row r="300" s="1" customFormat="1" ht="18" customHeight="1" spans="1:6">
      <c r="A300" s="7">
        <v>297</v>
      </c>
      <c r="B300" s="10" t="str">
        <f t="shared" si="10"/>
        <v>xerc20250115</v>
      </c>
      <c r="C300" s="10" t="s">
        <v>301</v>
      </c>
      <c r="D300" s="10" t="s">
        <v>302</v>
      </c>
      <c r="E300" s="10" t="str">
        <f>"王庆灵"</f>
        <v>王庆灵</v>
      </c>
      <c r="F300" s="9" t="s">
        <v>325</v>
      </c>
    </row>
    <row r="301" s="1" customFormat="1" ht="18" customHeight="1" spans="1:6">
      <c r="A301" s="7">
        <v>298</v>
      </c>
      <c r="B301" s="10" t="str">
        <f t="shared" si="10"/>
        <v>xerc20250115</v>
      </c>
      <c r="C301" s="10" t="s">
        <v>301</v>
      </c>
      <c r="D301" s="10" t="s">
        <v>302</v>
      </c>
      <c r="E301" s="10" t="str">
        <f>"叶明燕"</f>
        <v>叶明燕</v>
      </c>
      <c r="F301" s="9" t="s">
        <v>326</v>
      </c>
    </row>
    <row r="302" s="1" customFormat="1" ht="18" customHeight="1" spans="1:6">
      <c r="A302" s="7">
        <v>299</v>
      </c>
      <c r="B302" s="10" t="str">
        <f t="shared" si="10"/>
        <v>xerc20250115</v>
      </c>
      <c r="C302" s="10" t="s">
        <v>301</v>
      </c>
      <c r="D302" s="10" t="s">
        <v>302</v>
      </c>
      <c r="E302" s="10" t="str">
        <f>"潘念"</f>
        <v>潘念</v>
      </c>
      <c r="F302" s="9" t="s">
        <v>327</v>
      </c>
    </row>
    <row r="303" s="1" customFormat="1" ht="18" customHeight="1" spans="1:6">
      <c r="A303" s="7">
        <v>300</v>
      </c>
      <c r="B303" s="10" t="str">
        <f t="shared" si="10"/>
        <v>xerc20250115</v>
      </c>
      <c r="C303" s="10" t="s">
        <v>301</v>
      </c>
      <c r="D303" s="10" t="s">
        <v>302</v>
      </c>
      <c r="E303" s="10" t="str">
        <f>"张敏"</f>
        <v>张敏</v>
      </c>
      <c r="F303" s="9" t="s">
        <v>328</v>
      </c>
    </row>
    <row r="304" s="1" customFormat="1" ht="18" customHeight="1" spans="1:6">
      <c r="A304" s="7">
        <v>301</v>
      </c>
      <c r="B304" s="10" t="str">
        <f t="shared" si="10"/>
        <v>xerc20250115</v>
      </c>
      <c r="C304" s="10" t="s">
        <v>301</v>
      </c>
      <c r="D304" s="10" t="s">
        <v>302</v>
      </c>
      <c r="E304" s="10" t="str">
        <f>"张大弘"</f>
        <v>张大弘</v>
      </c>
      <c r="F304" s="9" t="s">
        <v>329</v>
      </c>
    </row>
    <row r="305" s="1" customFormat="1" ht="18" customHeight="1" spans="1:6">
      <c r="A305" s="7">
        <v>302</v>
      </c>
      <c r="B305" s="10" t="str">
        <f t="shared" si="10"/>
        <v>xerc20250115</v>
      </c>
      <c r="C305" s="10" t="s">
        <v>301</v>
      </c>
      <c r="D305" s="10" t="s">
        <v>302</v>
      </c>
      <c r="E305" s="10" t="str">
        <f>"彭逸凡"</f>
        <v>彭逸凡</v>
      </c>
      <c r="F305" s="9" t="s">
        <v>330</v>
      </c>
    </row>
    <row r="306" s="1" customFormat="1" ht="18" customHeight="1" spans="1:6">
      <c r="A306" s="7">
        <v>303</v>
      </c>
      <c r="B306" s="10" t="str">
        <f t="shared" si="10"/>
        <v>xerc20250115</v>
      </c>
      <c r="C306" s="10" t="s">
        <v>301</v>
      </c>
      <c r="D306" s="10" t="s">
        <v>302</v>
      </c>
      <c r="E306" s="10" t="str">
        <f>"邹召军"</f>
        <v>邹召军</v>
      </c>
      <c r="F306" s="9" t="s">
        <v>331</v>
      </c>
    </row>
    <row r="307" s="1" customFormat="1" ht="18" customHeight="1" spans="1:6">
      <c r="A307" s="7">
        <v>304</v>
      </c>
      <c r="B307" s="10" t="str">
        <f t="shared" si="10"/>
        <v>xerc20250115</v>
      </c>
      <c r="C307" s="10" t="s">
        <v>301</v>
      </c>
      <c r="D307" s="10" t="s">
        <v>302</v>
      </c>
      <c r="E307" s="10" t="str">
        <f>"郑鸿"</f>
        <v>郑鸿</v>
      </c>
      <c r="F307" s="9" t="s">
        <v>332</v>
      </c>
    </row>
    <row r="308" s="1" customFormat="1" ht="18" customHeight="1" spans="1:6">
      <c r="A308" s="7">
        <v>305</v>
      </c>
      <c r="B308" s="10" t="str">
        <f t="shared" si="10"/>
        <v>xerc20250115</v>
      </c>
      <c r="C308" s="10" t="s">
        <v>301</v>
      </c>
      <c r="D308" s="10" t="s">
        <v>302</v>
      </c>
      <c r="E308" s="10" t="str">
        <f>"徐晨阳"</f>
        <v>徐晨阳</v>
      </c>
      <c r="F308" s="9" t="s">
        <v>333</v>
      </c>
    </row>
    <row r="309" s="1" customFormat="1" ht="18" customHeight="1" spans="1:6">
      <c r="A309" s="7">
        <v>306</v>
      </c>
      <c r="B309" s="10" t="str">
        <f t="shared" ref="B309:B321" si="11">"xerc20250116"</f>
        <v>xerc20250116</v>
      </c>
      <c r="C309" s="10" t="s">
        <v>334</v>
      </c>
      <c r="D309" s="10" t="s">
        <v>335</v>
      </c>
      <c r="E309" s="10" t="str">
        <f>"梁波"</f>
        <v>梁波</v>
      </c>
      <c r="F309" s="9" t="s">
        <v>336</v>
      </c>
    </row>
    <row r="310" s="1" customFormat="1" ht="18" customHeight="1" spans="1:6">
      <c r="A310" s="7">
        <v>307</v>
      </c>
      <c r="B310" s="10" t="str">
        <f t="shared" si="11"/>
        <v>xerc20250116</v>
      </c>
      <c r="C310" s="10" t="s">
        <v>334</v>
      </c>
      <c r="D310" s="10" t="s">
        <v>335</v>
      </c>
      <c r="E310" s="10" t="str">
        <f>"张秀平"</f>
        <v>张秀平</v>
      </c>
      <c r="F310" s="9" t="s">
        <v>337</v>
      </c>
    </row>
    <row r="311" s="1" customFormat="1" ht="18" customHeight="1" spans="1:6">
      <c r="A311" s="7">
        <v>308</v>
      </c>
      <c r="B311" s="10" t="str">
        <f t="shared" si="11"/>
        <v>xerc20250116</v>
      </c>
      <c r="C311" s="10" t="s">
        <v>334</v>
      </c>
      <c r="D311" s="10" t="s">
        <v>335</v>
      </c>
      <c r="E311" s="10" t="str">
        <f>"向佳敏"</f>
        <v>向佳敏</v>
      </c>
      <c r="F311" s="9" t="s">
        <v>338</v>
      </c>
    </row>
    <row r="312" s="1" customFormat="1" ht="18" customHeight="1" spans="1:6">
      <c r="A312" s="7">
        <v>309</v>
      </c>
      <c r="B312" s="10" t="str">
        <f t="shared" si="11"/>
        <v>xerc20250116</v>
      </c>
      <c r="C312" s="10" t="s">
        <v>334</v>
      </c>
      <c r="D312" s="10" t="s">
        <v>335</v>
      </c>
      <c r="E312" s="10" t="str">
        <f>"张琦"</f>
        <v>张琦</v>
      </c>
      <c r="F312" s="11" t="s">
        <v>339</v>
      </c>
    </row>
    <row r="313" s="1" customFormat="1" ht="18" customHeight="1" spans="1:6">
      <c r="A313" s="7">
        <v>310</v>
      </c>
      <c r="B313" s="10" t="str">
        <f t="shared" si="11"/>
        <v>xerc20250116</v>
      </c>
      <c r="C313" s="10" t="s">
        <v>334</v>
      </c>
      <c r="D313" s="10" t="s">
        <v>335</v>
      </c>
      <c r="E313" s="10" t="str">
        <f>"刘一陈"</f>
        <v>刘一陈</v>
      </c>
      <c r="F313" s="9" t="s">
        <v>340</v>
      </c>
    </row>
    <row r="314" s="1" customFormat="1" ht="18" customHeight="1" spans="1:6">
      <c r="A314" s="7">
        <v>311</v>
      </c>
      <c r="B314" s="10" t="str">
        <f t="shared" si="11"/>
        <v>xerc20250116</v>
      </c>
      <c r="C314" s="10" t="s">
        <v>334</v>
      </c>
      <c r="D314" s="10" t="s">
        <v>335</v>
      </c>
      <c r="E314" s="10" t="str">
        <f>"王杏"</f>
        <v>王杏</v>
      </c>
      <c r="F314" s="9" t="s">
        <v>341</v>
      </c>
    </row>
    <row r="315" s="1" customFormat="1" ht="18" customHeight="1" spans="1:6">
      <c r="A315" s="7">
        <v>312</v>
      </c>
      <c r="B315" s="10" t="str">
        <f t="shared" si="11"/>
        <v>xerc20250116</v>
      </c>
      <c r="C315" s="10" t="s">
        <v>334</v>
      </c>
      <c r="D315" s="10" t="s">
        <v>335</v>
      </c>
      <c r="E315" s="10" t="str">
        <f>"曾邺庆"</f>
        <v>曾邺庆</v>
      </c>
      <c r="F315" s="9" t="s">
        <v>342</v>
      </c>
    </row>
    <row r="316" s="1" customFormat="1" ht="18" customHeight="1" spans="1:6">
      <c r="A316" s="7">
        <v>313</v>
      </c>
      <c r="B316" s="10" t="str">
        <f t="shared" si="11"/>
        <v>xerc20250116</v>
      </c>
      <c r="C316" s="10" t="s">
        <v>334</v>
      </c>
      <c r="D316" s="10" t="s">
        <v>335</v>
      </c>
      <c r="E316" s="10" t="str">
        <f>"邓开涵"</f>
        <v>邓开涵</v>
      </c>
      <c r="F316" s="9" t="s">
        <v>343</v>
      </c>
    </row>
    <row r="317" s="1" customFormat="1" ht="18" customHeight="1" spans="1:6">
      <c r="A317" s="7">
        <v>314</v>
      </c>
      <c r="B317" s="10" t="str">
        <f t="shared" si="11"/>
        <v>xerc20250116</v>
      </c>
      <c r="C317" s="10" t="s">
        <v>334</v>
      </c>
      <c r="D317" s="10" t="s">
        <v>335</v>
      </c>
      <c r="E317" s="10" t="str">
        <f>"李清照"</f>
        <v>李清照</v>
      </c>
      <c r="F317" s="9" t="s">
        <v>344</v>
      </c>
    </row>
    <row r="318" s="1" customFormat="1" ht="18" customHeight="1" spans="1:6">
      <c r="A318" s="7">
        <v>315</v>
      </c>
      <c r="B318" s="10" t="str">
        <f t="shared" si="11"/>
        <v>xerc20250116</v>
      </c>
      <c r="C318" s="10" t="s">
        <v>334</v>
      </c>
      <c r="D318" s="10" t="s">
        <v>335</v>
      </c>
      <c r="E318" s="10" t="str">
        <f>"朱银萍"</f>
        <v>朱银萍</v>
      </c>
      <c r="F318" s="9" t="s">
        <v>345</v>
      </c>
    </row>
    <row r="319" s="1" customFormat="1" ht="18" customHeight="1" spans="1:6">
      <c r="A319" s="7">
        <v>316</v>
      </c>
      <c r="B319" s="10" t="str">
        <f t="shared" si="11"/>
        <v>xerc20250116</v>
      </c>
      <c r="C319" s="10" t="s">
        <v>334</v>
      </c>
      <c r="D319" s="10" t="s">
        <v>335</v>
      </c>
      <c r="E319" s="10" t="str">
        <f>"王德开"</f>
        <v>王德开</v>
      </c>
      <c r="F319" s="9" t="s">
        <v>346</v>
      </c>
    </row>
    <row r="320" s="1" customFormat="1" ht="18" customHeight="1" spans="1:6">
      <c r="A320" s="7">
        <v>317</v>
      </c>
      <c r="B320" s="10" t="str">
        <f t="shared" si="11"/>
        <v>xerc20250116</v>
      </c>
      <c r="C320" s="10" t="s">
        <v>334</v>
      </c>
      <c r="D320" s="10" t="s">
        <v>335</v>
      </c>
      <c r="E320" s="10" t="str">
        <f>"李座铭"</f>
        <v>李座铭</v>
      </c>
      <c r="F320" s="9" t="s">
        <v>347</v>
      </c>
    </row>
    <row r="321" s="1" customFormat="1" ht="18" customHeight="1" spans="1:6">
      <c r="A321" s="7">
        <v>318</v>
      </c>
      <c r="B321" s="10" t="str">
        <f t="shared" si="11"/>
        <v>xerc20250116</v>
      </c>
      <c r="C321" s="10" t="s">
        <v>334</v>
      </c>
      <c r="D321" s="10" t="s">
        <v>335</v>
      </c>
      <c r="E321" s="10" t="str">
        <f>"胡江明"</f>
        <v>胡江明</v>
      </c>
      <c r="F321" s="9" t="s">
        <v>348</v>
      </c>
    </row>
    <row r="322" s="1" customFormat="1" ht="18" customHeight="1" spans="1:6">
      <c r="A322" s="7">
        <v>319</v>
      </c>
      <c r="B322" s="10" t="str">
        <f t="shared" ref="B322:B355" si="12">"xerc20250117"</f>
        <v>xerc20250117</v>
      </c>
      <c r="C322" s="10" t="s">
        <v>349</v>
      </c>
      <c r="D322" s="10" t="s">
        <v>350</v>
      </c>
      <c r="E322" s="10" t="str">
        <f>"罗倩"</f>
        <v>罗倩</v>
      </c>
      <c r="F322" s="9" t="s">
        <v>351</v>
      </c>
    </row>
    <row r="323" s="1" customFormat="1" ht="18" customHeight="1" spans="1:6">
      <c r="A323" s="7">
        <v>320</v>
      </c>
      <c r="B323" s="10" t="str">
        <f t="shared" si="12"/>
        <v>xerc20250117</v>
      </c>
      <c r="C323" s="10" t="s">
        <v>349</v>
      </c>
      <c r="D323" s="10" t="s">
        <v>350</v>
      </c>
      <c r="E323" s="10" t="str">
        <f>"王浩洲"</f>
        <v>王浩洲</v>
      </c>
      <c r="F323" s="9" t="s">
        <v>352</v>
      </c>
    </row>
    <row r="324" s="1" customFormat="1" ht="18" customHeight="1" spans="1:6">
      <c r="A324" s="7">
        <v>321</v>
      </c>
      <c r="B324" s="10" t="str">
        <f t="shared" si="12"/>
        <v>xerc20250117</v>
      </c>
      <c r="C324" s="10" t="s">
        <v>349</v>
      </c>
      <c r="D324" s="10" t="s">
        <v>350</v>
      </c>
      <c r="E324" s="10" t="str">
        <f>"刘璐"</f>
        <v>刘璐</v>
      </c>
      <c r="F324" s="9" t="s">
        <v>353</v>
      </c>
    </row>
    <row r="325" s="1" customFormat="1" ht="18" customHeight="1" spans="1:6">
      <c r="A325" s="7">
        <v>322</v>
      </c>
      <c r="B325" s="10" t="str">
        <f t="shared" si="12"/>
        <v>xerc20250117</v>
      </c>
      <c r="C325" s="10" t="s">
        <v>349</v>
      </c>
      <c r="D325" s="10" t="s">
        <v>350</v>
      </c>
      <c r="E325" s="10" t="str">
        <f>"邓永彪"</f>
        <v>邓永彪</v>
      </c>
      <c r="F325" s="9" t="s">
        <v>354</v>
      </c>
    </row>
    <row r="326" s="1" customFormat="1" ht="18" customHeight="1" spans="1:6">
      <c r="A326" s="7">
        <v>323</v>
      </c>
      <c r="B326" s="10" t="str">
        <f t="shared" si="12"/>
        <v>xerc20250117</v>
      </c>
      <c r="C326" s="10" t="s">
        <v>349</v>
      </c>
      <c r="D326" s="10" t="s">
        <v>350</v>
      </c>
      <c r="E326" s="10" t="str">
        <f>"刘明鑫"</f>
        <v>刘明鑫</v>
      </c>
      <c r="F326" s="9" t="s">
        <v>355</v>
      </c>
    </row>
    <row r="327" s="1" customFormat="1" ht="18" customHeight="1" spans="1:6">
      <c r="A327" s="7">
        <v>324</v>
      </c>
      <c r="B327" s="10" t="str">
        <f t="shared" si="12"/>
        <v>xerc20250117</v>
      </c>
      <c r="C327" s="10" t="s">
        <v>349</v>
      </c>
      <c r="D327" s="10" t="s">
        <v>350</v>
      </c>
      <c r="E327" s="10" t="str">
        <f>"夏青"</f>
        <v>夏青</v>
      </c>
      <c r="F327" s="9" t="s">
        <v>356</v>
      </c>
    </row>
    <row r="328" s="1" customFormat="1" ht="18" customHeight="1" spans="1:6">
      <c r="A328" s="7">
        <v>325</v>
      </c>
      <c r="B328" s="10" t="str">
        <f t="shared" si="12"/>
        <v>xerc20250117</v>
      </c>
      <c r="C328" s="10" t="s">
        <v>349</v>
      </c>
      <c r="D328" s="10" t="s">
        <v>350</v>
      </c>
      <c r="E328" s="10" t="str">
        <f>"王渝超"</f>
        <v>王渝超</v>
      </c>
      <c r="F328" s="9" t="s">
        <v>357</v>
      </c>
    </row>
    <row r="329" s="1" customFormat="1" ht="18" customHeight="1" spans="1:6">
      <c r="A329" s="7">
        <v>326</v>
      </c>
      <c r="B329" s="10" t="str">
        <f t="shared" si="12"/>
        <v>xerc20250117</v>
      </c>
      <c r="C329" s="10" t="s">
        <v>349</v>
      </c>
      <c r="D329" s="10" t="s">
        <v>350</v>
      </c>
      <c r="E329" s="10" t="str">
        <f>"王婧"</f>
        <v>王婧</v>
      </c>
      <c r="F329" s="9" t="s">
        <v>358</v>
      </c>
    </row>
    <row r="330" s="1" customFormat="1" ht="18" customHeight="1" spans="1:6">
      <c r="A330" s="7">
        <v>327</v>
      </c>
      <c r="B330" s="10" t="str">
        <f t="shared" si="12"/>
        <v>xerc20250117</v>
      </c>
      <c r="C330" s="10" t="s">
        <v>349</v>
      </c>
      <c r="D330" s="10" t="s">
        <v>350</v>
      </c>
      <c r="E330" s="10" t="str">
        <f>"陈莉"</f>
        <v>陈莉</v>
      </c>
      <c r="F330" s="9" t="s">
        <v>359</v>
      </c>
    </row>
    <row r="331" s="1" customFormat="1" ht="18" customHeight="1" spans="1:6">
      <c r="A331" s="7">
        <v>328</v>
      </c>
      <c r="B331" s="10" t="str">
        <f t="shared" si="12"/>
        <v>xerc20250117</v>
      </c>
      <c r="C331" s="10" t="s">
        <v>349</v>
      </c>
      <c r="D331" s="10" t="s">
        <v>350</v>
      </c>
      <c r="E331" s="10" t="str">
        <f>"舒玉玲"</f>
        <v>舒玉玲</v>
      </c>
      <c r="F331" s="9" t="s">
        <v>360</v>
      </c>
    </row>
    <row r="332" s="1" customFormat="1" ht="18" customHeight="1" spans="1:6">
      <c r="A332" s="7">
        <v>329</v>
      </c>
      <c r="B332" s="10" t="str">
        <f t="shared" si="12"/>
        <v>xerc20250117</v>
      </c>
      <c r="C332" s="10" t="s">
        <v>349</v>
      </c>
      <c r="D332" s="10" t="s">
        <v>350</v>
      </c>
      <c r="E332" s="10" t="str">
        <f>"唐晓艳"</f>
        <v>唐晓艳</v>
      </c>
      <c r="F332" s="9" t="s">
        <v>361</v>
      </c>
    </row>
    <row r="333" s="1" customFormat="1" ht="18" customHeight="1" spans="1:6">
      <c r="A333" s="7">
        <v>330</v>
      </c>
      <c r="B333" s="10" t="str">
        <f t="shared" si="12"/>
        <v>xerc20250117</v>
      </c>
      <c r="C333" s="10" t="s">
        <v>349</v>
      </c>
      <c r="D333" s="10" t="s">
        <v>350</v>
      </c>
      <c r="E333" s="10" t="str">
        <f>"卓丽"</f>
        <v>卓丽</v>
      </c>
      <c r="F333" s="9" t="s">
        <v>362</v>
      </c>
    </row>
    <row r="334" s="1" customFormat="1" ht="18" customHeight="1" spans="1:6">
      <c r="A334" s="7">
        <v>331</v>
      </c>
      <c r="B334" s="10" t="str">
        <f t="shared" si="12"/>
        <v>xerc20250117</v>
      </c>
      <c r="C334" s="10" t="s">
        <v>349</v>
      </c>
      <c r="D334" s="10" t="s">
        <v>350</v>
      </c>
      <c r="E334" s="10" t="str">
        <f>"李羽茜"</f>
        <v>李羽茜</v>
      </c>
      <c r="F334" s="9" t="s">
        <v>363</v>
      </c>
    </row>
    <row r="335" s="1" customFormat="1" ht="18" customHeight="1" spans="1:6">
      <c r="A335" s="7">
        <v>332</v>
      </c>
      <c r="B335" s="10" t="str">
        <f t="shared" si="12"/>
        <v>xerc20250117</v>
      </c>
      <c r="C335" s="10" t="s">
        <v>349</v>
      </c>
      <c r="D335" s="10" t="s">
        <v>350</v>
      </c>
      <c r="E335" s="10" t="str">
        <f>"朱俊琳"</f>
        <v>朱俊琳</v>
      </c>
      <c r="F335" s="9" t="s">
        <v>364</v>
      </c>
    </row>
    <row r="336" s="1" customFormat="1" ht="18" customHeight="1" spans="1:6">
      <c r="A336" s="7">
        <v>333</v>
      </c>
      <c r="B336" s="10" t="str">
        <f t="shared" si="12"/>
        <v>xerc20250117</v>
      </c>
      <c r="C336" s="10" t="s">
        <v>349</v>
      </c>
      <c r="D336" s="10" t="s">
        <v>350</v>
      </c>
      <c r="E336" s="10" t="str">
        <f>"谭祖教"</f>
        <v>谭祖教</v>
      </c>
      <c r="F336" s="9" t="s">
        <v>365</v>
      </c>
    </row>
    <row r="337" s="1" customFormat="1" ht="18" customHeight="1" spans="1:6">
      <c r="A337" s="7">
        <v>334</v>
      </c>
      <c r="B337" s="10" t="str">
        <f t="shared" si="12"/>
        <v>xerc20250117</v>
      </c>
      <c r="C337" s="10" t="s">
        <v>349</v>
      </c>
      <c r="D337" s="10" t="s">
        <v>350</v>
      </c>
      <c r="E337" s="10" t="str">
        <f>"钟芬"</f>
        <v>钟芬</v>
      </c>
      <c r="F337" s="9" t="s">
        <v>366</v>
      </c>
    </row>
    <row r="338" s="1" customFormat="1" ht="18" customHeight="1" spans="1:6">
      <c r="A338" s="7">
        <v>335</v>
      </c>
      <c r="B338" s="10" t="str">
        <f t="shared" si="12"/>
        <v>xerc20250117</v>
      </c>
      <c r="C338" s="10" t="s">
        <v>349</v>
      </c>
      <c r="D338" s="10" t="s">
        <v>350</v>
      </c>
      <c r="E338" s="10" t="str">
        <f>"谭欣"</f>
        <v>谭欣</v>
      </c>
      <c r="F338" s="9" t="s">
        <v>367</v>
      </c>
    </row>
    <row r="339" s="1" customFormat="1" ht="18" customHeight="1" spans="1:6">
      <c r="A339" s="7">
        <v>336</v>
      </c>
      <c r="B339" s="10" t="str">
        <f t="shared" si="12"/>
        <v>xerc20250117</v>
      </c>
      <c r="C339" s="10" t="s">
        <v>349</v>
      </c>
      <c r="D339" s="10" t="s">
        <v>350</v>
      </c>
      <c r="E339" s="10" t="str">
        <f>"姚娟"</f>
        <v>姚娟</v>
      </c>
      <c r="F339" s="9" t="s">
        <v>368</v>
      </c>
    </row>
    <row r="340" s="1" customFormat="1" ht="18" customHeight="1" spans="1:6">
      <c r="A340" s="7">
        <v>337</v>
      </c>
      <c r="B340" s="10" t="str">
        <f t="shared" si="12"/>
        <v>xerc20250117</v>
      </c>
      <c r="C340" s="10" t="s">
        <v>349</v>
      </c>
      <c r="D340" s="10" t="s">
        <v>350</v>
      </c>
      <c r="E340" s="10" t="str">
        <f>"曾敏"</f>
        <v>曾敏</v>
      </c>
      <c r="F340" s="9" t="s">
        <v>369</v>
      </c>
    </row>
    <row r="341" s="1" customFormat="1" ht="18" customHeight="1" spans="1:6">
      <c r="A341" s="7">
        <v>338</v>
      </c>
      <c r="B341" s="10" t="str">
        <f t="shared" si="12"/>
        <v>xerc20250117</v>
      </c>
      <c r="C341" s="10" t="s">
        <v>349</v>
      </c>
      <c r="D341" s="10" t="s">
        <v>350</v>
      </c>
      <c r="E341" s="10" t="str">
        <f>"杜帅霖"</f>
        <v>杜帅霖</v>
      </c>
      <c r="F341" s="9" t="s">
        <v>370</v>
      </c>
    </row>
    <row r="342" s="1" customFormat="1" ht="18" customHeight="1" spans="1:6">
      <c r="A342" s="7">
        <v>339</v>
      </c>
      <c r="B342" s="10" t="str">
        <f t="shared" si="12"/>
        <v>xerc20250117</v>
      </c>
      <c r="C342" s="10" t="s">
        <v>349</v>
      </c>
      <c r="D342" s="10" t="s">
        <v>350</v>
      </c>
      <c r="E342" s="10" t="str">
        <f>"丁晓凤"</f>
        <v>丁晓凤</v>
      </c>
      <c r="F342" s="9" t="s">
        <v>371</v>
      </c>
    </row>
    <row r="343" s="1" customFormat="1" ht="18" customHeight="1" spans="1:6">
      <c r="A343" s="7">
        <v>340</v>
      </c>
      <c r="B343" s="10" t="str">
        <f t="shared" si="12"/>
        <v>xerc20250117</v>
      </c>
      <c r="C343" s="10" t="s">
        <v>349</v>
      </c>
      <c r="D343" s="10" t="s">
        <v>350</v>
      </c>
      <c r="E343" s="10" t="str">
        <f>"蒋江梅"</f>
        <v>蒋江梅</v>
      </c>
      <c r="F343" s="9" t="s">
        <v>372</v>
      </c>
    </row>
    <row r="344" s="1" customFormat="1" ht="18" customHeight="1" spans="1:6">
      <c r="A344" s="7">
        <v>341</v>
      </c>
      <c r="B344" s="10" t="str">
        <f t="shared" si="12"/>
        <v>xerc20250117</v>
      </c>
      <c r="C344" s="10" t="s">
        <v>349</v>
      </c>
      <c r="D344" s="10" t="s">
        <v>350</v>
      </c>
      <c r="E344" s="10" t="str">
        <f>"牟瑶"</f>
        <v>牟瑶</v>
      </c>
      <c r="F344" s="9" t="s">
        <v>373</v>
      </c>
    </row>
    <row r="345" s="1" customFormat="1" ht="18" customHeight="1" spans="1:6">
      <c r="A345" s="7">
        <v>342</v>
      </c>
      <c r="B345" s="10" t="str">
        <f t="shared" si="12"/>
        <v>xerc20250117</v>
      </c>
      <c r="C345" s="10" t="s">
        <v>349</v>
      </c>
      <c r="D345" s="10" t="s">
        <v>350</v>
      </c>
      <c r="E345" s="10" t="str">
        <f>"王慧"</f>
        <v>王慧</v>
      </c>
      <c r="F345" s="9" t="s">
        <v>374</v>
      </c>
    </row>
    <row r="346" s="1" customFormat="1" ht="18" customHeight="1" spans="1:6">
      <c r="A346" s="7">
        <v>343</v>
      </c>
      <c r="B346" s="10" t="str">
        <f t="shared" si="12"/>
        <v>xerc20250117</v>
      </c>
      <c r="C346" s="10" t="s">
        <v>349</v>
      </c>
      <c r="D346" s="10" t="s">
        <v>350</v>
      </c>
      <c r="E346" s="10" t="str">
        <f>"牟婷"</f>
        <v>牟婷</v>
      </c>
      <c r="F346" s="9" t="s">
        <v>375</v>
      </c>
    </row>
    <row r="347" s="1" customFormat="1" ht="18" customHeight="1" spans="1:6">
      <c r="A347" s="7">
        <v>344</v>
      </c>
      <c r="B347" s="10" t="str">
        <f t="shared" si="12"/>
        <v>xerc20250117</v>
      </c>
      <c r="C347" s="10" t="s">
        <v>349</v>
      </c>
      <c r="D347" s="10" t="s">
        <v>350</v>
      </c>
      <c r="E347" s="10" t="str">
        <f>"胡赵军"</f>
        <v>胡赵军</v>
      </c>
      <c r="F347" s="9" t="s">
        <v>376</v>
      </c>
    </row>
    <row r="348" s="1" customFormat="1" ht="18" customHeight="1" spans="1:6">
      <c r="A348" s="7">
        <v>345</v>
      </c>
      <c r="B348" s="10" t="str">
        <f t="shared" si="12"/>
        <v>xerc20250117</v>
      </c>
      <c r="C348" s="10" t="s">
        <v>349</v>
      </c>
      <c r="D348" s="10" t="s">
        <v>350</v>
      </c>
      <c r="E348" s="10" t="str">
        <f>"王仕鹏"</f>
        <v>王仕鹏</v>
      </c>
      <c r="F348" s="9" t="s">
        <v>377</v>
      </c>
    </row>
    <row r="349" s="1" customFormat="1" ht="18" customHeight="1" spans="1:6">
      <c r="A349" s="7">
        <v>346</v>
      </c>
      <c r="B349" s="10" t="str">
        <f t="shared" si="12"/>
        <v>xerc20250117</v>
      </c>
      <c r="C349" s="10" t="s">
        <v>349</v>
      </c>
      <c r="D349" s="10" t="s">
        <v>350</v>
      </c>
      <c r="E349" s="10" t="str">
        <f>"杨畅"</f>
        <v>杨畅</v>
      </c>
      <c r="F349" s="9" t="s">
        <v>378</v>
      </c>
    </row>
    <row r="350" s="1" customFormat="1" ht="18" customHeight="1" spans="1:6">
      <c r="A350" s="7">
        <v>347</v>
      </c>
      <c r="B350" s="10" t="str">
        <f t="shared" si="12"/>
        <v>xerc20250117</v>
      </c>
      <c r="C350" s="10" t="s">
        <v>349</v>
      </c>
      <c r="D350" s="10" t="s">
        <v>350</v>
      </c>
      <c r="E350" s="10" t="str">
        <f>"贺红枝"</f>
        <v>贺红枝</v>
      </c>
      <c r="F350" s="9" t="s">
        <v>379</v>
      </c>
    </row>
    <row r="351" s="1" customFormat="1" ht="18" customHeight="1" spans="1:6">
      <c r="A351" s="7">
        <v>348</v>
      </c>
      <c r="B351" s="10" t="str">
        <f t="shared" si="12"/>
        <v>xerc20250117</v>
      </c>
      <c r="C351" s="10" t="s">
        <v>349</v>
      </c>
      <c r="D351" s="10" t="s">
        <v>350</v>
      </c>
      <c r="E351" s="10" t="str">
        <f>"唐杰"</f>
        <v>唐杰</v>
      </c>
      <c r="F351" s="11" t="s">
        <v>380</v>
      </c>
    </row>
    <row r="352" s="1" customFormat="1" ht="18" customHeight="1" spans="1:6">
      <c r="A352" s="7">
        <v>349</v>
      </c>
      <c r="B352" s="10" t="str">
        <f t="shared" si="12"/>
        <v>xerc20250117</v>
      </c>
      <c r="C352" s="10" t="s">
        <v>349</v>
      </c>
      <c r="D352" s="10" t="s">
        <v>350</v>
      </c>
      <c r="E352" s="10" t="str">
        <f>"张琦"</f>
        <v>张琦</v>
      </c>
      <c r="F352" s="11" t="s">
        <v>381</v>
      </c>
    </row>
    <row r="353" s="1" customFormat="1" ht="18" customHeight="1" spans="1:6">
      <c r="A353" s="7">
        <v>350</v>
      </c>
      <c r="B353" s="10" t="str">
        <f t="shared" si="12"/>
        <v>xerc20250117</v>
      </c>
      <c r="C353" s="10" t="s">
        <v>349</v>
      </c>
      <c r="D353" s="10" t="s">
        <v>350</v>
      </c>
      <c r="E353" s="10" t="str">
        <f>"宋林春"</f>
        <v>宋林春</v>
      </c>
      <c r="F353" s="9" t="s">
        <v>382</v>
      </c>
    </row>
    <row r="354" s="1" customFormat="1" ht="18" customHeight="1" spans="1:6">
      <c r="A354" s="7">
        <v>351</v>
      </c>
      <c r="B354" s="10" t="str">
        <f t="shared" si="12"/>
        <v>xerc20250117</v>
      </c>
      <c r="C354" s="10" t="s">
        <v>349</v>
      </c>
      <c r="D354" s="10" t="s">
        <v>350</v>
      </c>
      <c r="E354" s="10" t="str">
        <f>"况秀平"</f>
        <v>况秀平</v>
      </c>
      <c r="F354" s="9" t="s">
        <v>383</v>
      </c>
    </row>
    <row r="355" s="1" customFormat="1" ht="18" customHeight="1" spans="1:6">
      <c r="A355" s="7">
        <v>352</v>
      </c>
      <c r="B355" s="10" t="str">
        <f t="shared" si="12"/>
        <v>xerc20250117</v>
      </c>
      <c r="C355" s="10" t="s">
        <v>349</v>
      </c>
      <c r="D355" s="10" t="s">
        <v>350</v>
      </c>
      <c r="E355" s="10" t="str">
        <f>"刘奎"</f>
        <v>刘奎</v>
      </c>
      <c r="F355" s="9" t="s">
        <v>384</v>
      </c>
    </row>
  </sheetData>
  <autoFilter xmlns:etc="http://www.wps.cn/officeDocument/2017/etCustomData" ref="A3:F355" etc:filterBottomFollowUsedRange="0">
    <extLst/>
  </autoFilter>
  <mergeCells count="1">
    <mergeCell ref="A2:F2"/>
  </mergeCells>
  <pageMargins left="0.786805555555556" right="0.700694444444445" top="0.550694444444444" bottom="0.511805555555556" header="0.298611111111111" footer="0.298611111111111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人才笔试名单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袁昌鄂</cp:lastModifiedBy>
  <dcterms:created xsi:type="dcterms:W3CDTF">2025-04-09T05:00:00Z</dcterms:created>
  <dcterms:modified xsi:type="dcterms:W3CDTF">2025-05-12T08:08:10Z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3B990F689E2A4E60A20E907A57BB9700_12</vt:lpwstr>
  </property>
  <property fmtid="{D5CDD505-2E9C-101B-9397-08002B2CF9AE}" pid="3" name="KSOProductBuildVer">
    <vt:lpwstr>2052-12.1.0.21171</vt:lpwstr>
  </property>
</Properties>
</file>